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as\OneDrive - 宇宙航空研究開発機構\arare\work\MMO\CRF\Mercury_Flyby#5_20241201\"/>
    </mc:Choice>
  </mc:AlternateContent>
  <xr:revisionPtr revIDLastSave="0" documentId="13_ncr:1_{BB943DAB-6608-4068-9085-5F8CC9C6D455}" xr6:coauthVersionLast="47" xr6:coauthVersionMax="47" xr10:uidLastSave="{00000000-0000-0000-0000-000000000000}"/>
  <bookViews>
    <workbookView xWindow="864" yWindow="0" windowWidth="22176" windowHeight="13800" firstSheet="1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COMMENT" sheetId="35" r:id="rId8"/>
    <sheet name="List" sheetId="5" r:id="rId9"/>
    <sheet name="WOL" sheetId="21" r:id="rId10"/>
    <sheet name="obs_sequence" sheetId="28" r:id="rId11"/>
  </sheets>
  <definedNames>
    <definedName name="_xlnm._FilterDatabase" localSheetId="8" hidden="1">List!$B$1:$B$1</definedName>
    <definedName name="_xlnm.Print_Area" localSheetId="5">END!$A$1:$I$9</definedName>
    <definedName name="_xlnm.Print_Area" localSheetId="6">LOOP!$A$1:$I$8</definedName>
    <definedName name="_xlnm.Print_Area" localSheetId="10">obs_sequence!$A$1:$I$14</definedName>
    <definedName name="_xlnm.Print_Area" localSheetId="4">START!$A$1:$I$9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28" l="1"/>
  <c r="H17" i="21"/>
  <c r="H16" i="21"/>
  <c r="D13" i="21"/>
  <c r="L21" i="28"/>
  <c r="N21" i="28"/>
  <c r="L20" i="28"/>
  <c r="K20" i="28"/>
  <c r="N20" i="28" s="1"/>
  <c r="H20" i="28"/>
  <c r="L19" i="28"/>
  <c r="K19" i="28"/>
  <c r="N19" i="28" s="1"/>
  <c r="H19" i="28"/>
  <c r="L18" i="28"/>
  <c r="K18" i="28"/>
  <c r="N18" i="28" s="1"/>
  <c r="H18" i="28"/>
  <c r="L17" i="28"/>
  <c r="K17" i="28"/>
  <c r="N17" i="28" s="1"/>
  <c r="H17" i="28"/>
  <c r="L16" i="28"/>
  <c r="K16" i="28"/>
  <c r="N16" i="28" s="1"/>
  <c r="H16" i="28"/>
  <c r="L15" i="28"/>
  <c r="K15" i="28"/>
  <c r="N15" i="28" s="1"/>
  <c r="H15" i="28"/>
  <c r="K14" i="28"/>
  <c r="L13" i="28"/>
  <c r="K13" i="28"/>
  <c r="N13" i="28" s="1"/>
  <c r="H13" i="28"/>
  <c r="L12" i="28"/>
  <c r="K12" i="28"/>
  <c r="N12" i="28" s="1"/>
  <c r="H12" i="28"/>
  <c r="L11" i="28"/>
  <c r="K11" i="28"/>
  <c r="N11" i="28" s="1"/>
  <c r="H11" i="28"/>
  <c r="L10" i="28"/>
  <c r="K10" i="28"/>
  <c r="N10" i="28" s="1"/>
  <c r="H10" i="28"/>
  <c r="L9" i="28"/>
  <c r="K9" i="28"/>
  <c r="N9" i="28" s="1"/>
  <c r="H9" i="28"/>
  <c r="L8" i="28"/>
  <c r="K8" i="28"/>
  <c r="N8" i="28" s="1"/>
  <c r="H8" i="28"/>
  <c r="L7" i="28"/>
  <c r="K7" i="28"/>
  <c r="N7" i="28" s="1"/>
  <c r="H7" i="28"/>
  <c r="L6" i="28"/>
  <c r="K6" i="28"/>
  <c r="N6" i="28" s="1"/>
  <c r="H6" i="28"/>
  <c r="L14" i="33"/>
  <c r="K14" i="33"/>
  <c r="H14" i="33"/>
  <c r="N14" i="33" s="1"/>
  <c r="L13" i="33"/>
  <c r="K13" i="33"/>
  <c r="H13" i="33"/>
  <c r="N13" i="33" s="1"/>
  <c r="L12" i="33"/>
  <c r="K12" i="33"/>
  <c r="N12" i="33" s="1"/>
  <c r="H12" i="33"/>
  <c r="D15" i="33"/>
  <c r="C15" i="33" s="1"/>
  <c r="D14" i="33" s="1"/>
  <c r="C14" i="33" s="1"/>
  <c r="D13" i="33" s="1"/>
  <c r="C13" i="33" s="1"/>
  <c r="D12" i="33" s="1"/>
  <c r="C12" i="33" s="1"/>
  <c r="D11" i="33" s="1"/>
  <c r="C11" i="33" s="1"/>
  <c r="D10" i="33" s="1"/>
  <c r="C10" i="33" s="1"/>
  <c r="D9" i="33" s="1"/>
  <c r="C9" i="33" s="1"/>
  <c r="D8" i="33" s="1"/>
  <c r="C8" i="33" s="1"/>
  <c r="D7" i="33" s="1"/>
  <c r="C7" i="33" s="1"/>
  <c r="D6" i="33" s="1"/>
  <c r="C6" i="33" s="1"/>
  <c r="M13" i="33" l="1"/>
  <c r="M12" i="33"/>
  <c r="M14" i="33"/>
  <c r="C25" i="5"/>
  <c r="C150" i="5" l="1"/>
  <c r="E150" i="5" s="1"/>
  <c r="E151" i="5" s="1"/>
  <c r="C149" i="5"/>
  <c r="C147" i="5"/>
  <c r="D9" i="21"/>
  <c r="D4" i="21"/>
  <c r="D5" i="21"/>
  <c r="D6" i="21"/>
  <c r="D7" i="21"/>
  <c r="D11" i="21"/>
  <c r="D12" i="21"/>
  <c r="H6" i="21" l="1"/>
  <c r="H4" i="21" l="1"/>
  <c r="H2" i="32"/>
  <c r="C2" i="32"/>
  <c r="H3" i="32"/>
  <c r="H4" i="32"/>
  <c r="H5" i="32"/>
  <c r="D10" i="21"/>
  <c r="K4" i="32"/>
  <c r="N4" i="32" s="1"/>
  <c r="L4" i="32"/>
  <c r="L12" i="32"/>
  <c r="K12" i="32"/>
  <c r="N12" i="32" s="1"/>
  <c r="H12" i="32"/>
  <c r="L11" i="32"/>
  <c r="K11" i="32"/>
  <c r="N11" i="32" s="1"/>
  <c r="H11" i="32"/>
  <c r="L10" i="32"/>
  <c r="K10" i="32"/>
  <c r="N10" i="32" s="1"/>
  <c r="H10" i="32"/>
  <c r="D109" i="5"/>
  <c r="C109" i="5"/>
  <c r="L14" i="34"/>
  <c r="L13" i="34"/>
  <c r="L12" i="34"/>
  <c r="L11" i="34"/>
  <c r="L10" i="34"/>
  <c r="L9" i="34"/>
  <c r="K14" i="34"/>
  <c r="N14" i="34" s="1"/>
  <c r="H14" i="34"/>
  <c r="K13" i="34"/>
  <c r="N13" i="34" s="1"/>
  <c r="H13" i="34"/>
  <c r="K12" i="34"/>
  <c r="N12" i="34" s="1"/>
  <c r="H12" i="34"/>
  <c r="K11" i="34"/>
  <c r="N11" i="34" s="1"/>
  <c r="H11" i="34"/>
  <c r="K10" i="34"/>
  <c r="N10" i="34" s="1"/>
  <c r="H10" i="34"/>
  <c r="K9" i="34"/>
  <c r="N9" i="34" s="1"/>
  <c r="H9" i="34"/>
  <c r="K5" i="34"/>
  <c r="U5" i="34" s="1"/>
  <c r="H5" i="34"/>
  <c r="C15" i="34"/>
  <c r="D15" i="34" s="1"/>
  <c r="C2" i="34"/>
  <c r="C16" i="33"/>
  <c r="L16" i="33"/>
  <c r="K16" i="33"/>
  <c r="N16" i="33" s="1"/>
  <c r="L15" i="33"/>
  <c r="K15" i="33"/>
  <c r="N15" i="33" s="1"/>
  <c r="H15" i="33"/>
  <c r="L11" i="33"/>
  <c r="K11" i="33"/>
  <c r="N11" i="33" s="1"/>
  <c r="H11" i="33"/>
  <c r="L10" i="33"/>
  <c r="K10" i="33"/>
  <c r="N10" i="33" s="1"/>
  <c r="H10" i="33"/>
  <c r="L9" i="33"/>
  <c r="K9" i="33"/>
  <c r="N9" i="33" s="1"/>
  <c r="H9" i="33"/>
  <c r="L8" i="33"/>
  <c r="K8" i="33"/>
  <c r="N8" i="33" s="1"/>
  <c r="H8" i="33"/>
  <c r="E16" i="33"/>
  <c r="D16" i="33"/>
  <c r="L21" i="32"/>
  <c r="L20" i="32"/>
  <c r="L19" i="32"/>
  <c r="L18" i="32"/>
  <c r="L17" i="32"/>
  <c r="L16" i="32"/>
  <c r="L15" i="32"/>
  <c r="L14" i="32"/>
  <c r="L13" i="32"/>
  <c r="K21" i="32"/>
  <c r="N21" i="32" s="1"/>
  <c r="H21" i="32"/>
  <c r="K20" i="32"/>
  <c r="N20" i="32" s="1"/>
  <c r="H20" i="32"/>
  <c r="K19" i="32"/>
  <c r="N19" i="32" s="1"/>
  <c r="H19" i="32"/>
  <c r="K18" i="32"/>
  <c r="N18" i="32" s="1"/>
  <c r="H18" i="32"/>
  <c r="K17" i="32"/>
  <c r="N17" i="32" s="1"/>
  <c r="H17" i="32"/>
  <c r="K16" i="32"/>
  <c r="N16" i="32" s="1"/>
  <c r="H16" i="32"/>
  <c r="K15" i="32"/>
  <c r="K14" i="32"/>
  <c r="N14" i="32" s="1"/>
  <c r="H14" i="32"/>
  <c r="K13" i="32"/>
  <c r="N13" i="32" s="1"/>
  <c r="H13" i="32"/>
  <c r="C22" i="32"/>
  <c r="D22" i="32" s="1"/>
  <c r="D21" i="32"/>
  <c r="G22" i="32"/>
  <c r="N22" i="32" s="1"/>
  <c r="K22" i="32"/>
  <c r="L22" i="32"/>
  <c r="H6" i="32"/>
  <c r="N6" i="32" s="1"/>
  <c r="K6" i="32"/>
  <c r="L6" i="32"/>
  <c r="H7" i="32"/>
  <c r="K7" i="32"/>
  <c r="L7" i="32"/>
  <c r="H8" i="32"/>
  <c r="K8" i="32"/>
  <c r="N8" i="32" s="1"/>
  <c r="L8" i="32"/>
  <c r="H9" i="32"/>
  <c r="K9" i="32"/>
  <c r="N9" i="32" s="1"/>
  <c r="L9" i="32"/>
  <c r="K5" i="32"/>
  <c r="N5" i="32" s="1"/>
  <c r="L5" i="32"/>
  <c r="C2" i="28"/>
  <c r="C21" i="28" s="1"/>
  <c r="C1" i="28"/>
  <c r="L7" i="34"/>
  <c r="K7" i="34"/>
  <c r="N7" i="34" s="1"/>
  <c r="H7" i="34"/>
  <c r="L6" i="34"/>
  <c r="K6" i="34"/>
  <c r="H6" i="34"/>
  <c r="L4" i="34"/>
  <c r="K4" i="34"/>
  <c r="N4" i="34" s="1"/>
  <c r="H4" i="34"/>
  <c r="L3" i="34"/>
  <c r="K3" i="34"/>
  <c r="N3" i="34" s="1"/>
  <c r="H3" i="34"/>
  <c r="L2" i="34"/>
  <c r="K2" i="34"/>
  <c r="N2" i="34" s="1"/>
  <c r="H2" i="34"/>
  <c r="M2" i="34"/>
  <c r="L7" i="33"/>
  <c r="K7" i="33"/>
  <c r="N7" i="33" s="1"/>
  <c r="H7" i="33"/>
  <c r="L6" i="33"/>
  <c r="K6" i="33"/>
  <c r="N6" i="33" s="1"/>
  <c r="H6" i="33"/>
  <c r="L5" i="33"/>
  <c r="K5" i="33"/>
  <c r="U5" i="33" s="1"/>
  <c r="H5" i="33"/>
  <c r="L4" i="33"/>
  <c r="K4" i="33"/>
  <c r="N4" i="33" s="1"/>
  <c r="H4" i="33"/>
  <c r="L3" i="33"/>
  <c r="K3" i="33"/>
  <c r="U3" i="33" s="1"/>
  <c r="H3" i="33"/>
  <c r="L2" i="33"/>
  <c r="K2" i="33"/>
  <c r="N2" i="33" s="1"/>
  <c r="H2" i="33"/>
  <c r="L3" i="32"/>
  <c r="K3" i="32"/>
  <c r="U3" i="32" s="1"/>
  <c r="L2" i="32"/>
  <c r="K2" i="32"/>
  <c r="N2" i="32" s="1"/>
  <c r="M2" i="32"/>
  <c r="K8" i="34"/>
  <c r="U8" i="34" s="1"/>
  <c r="M21" i="28" l="1"/>
  <c r="D20" i="28"/>
  <c r="C20" i="28" s="1"/>
  <c r="D21" i="28"/>
  <c r="E1" i="28"/>
  <c r="C6" i="28"/>
  <c r="M16" i="33"/>
  <c r="G2" i="28"/>
  <c r="E2" i="28"/>
  <c r="M15" i="34"/>
  <c r="D2" i="34"/>
  <c r="C3" i="34" s="1"/>
  <c r="M3" i="34" s="1"/>
  <c r="M22" i="32"/>
  <c r="C21" i="32"/>
  <c r="D20" i="32" s="1"/>
  <c r="C20" i="32" s="1"/>
  <c r="D19" i="32" s="1"/>
  <c r="C19" i="32" s="1"/>
  <c r="M11" i="33"/>
  <c r="D14" i="34"/>
  <c r="G15" i="34" s="1"/>
  <c r="D2" i="32"/>
  <c r="C3" i="32" s="1"/>
  <c r="D3" i="32" s="1"/>
  <c r="C4" i="32" s="1"/>
  <c r="U2" i="34"/>
  <c r="U7" i="34"/>
  <c r="U8" i="32"/>
  <c r="U2" i="32"/>
  <c r="N3" i="33"/>
  <c r="U4" i="33"/>
  <c r="L4" i="28"/>
  <c r="N3" i="32"/>
  <c r="N5" i="33"/>
  <c r="U7" i="33"/>
  <c r="N5" i="34"/>
  <c r="U6" i="33"/>
  <c r="N7" i="32"/>
  <c r="U7" i="32"/>
  <c r="U3" i="34"/>
  <c r="N6" i="34"/>
  <c r="U6" i="34"/>
  <c r="U2" i="33"/>
  <c r="U4" i="34"/>
  <c r="M6" i="28" l="1"/>
  <c r="D6" i="28"/>
  <c r="C7" i="28" s="1"/>
  <c r="M20" i="28"/>
  <c r="D19" i="28"/>
  <c r="C19" i="28" s="1"/>
  <c r="C14" i="34"/>
  <c r="D13" i="34" s="1"/>
  <c r="C13" i="34" s="1"/>
  <c r="D12" i="34" s="1"/>
  <c r="C12" i="34" s="1"/>
  <c r="D3" i="34"/>
  <c r="C4" i="34" s="1"/>
  <c r="M4" i="34" s="1"/>
  <c r="M21" i="32"/>
  <c r="L15" i="34"/>
  <c r="N15" i="34"/>
  <c r="K15" i="34"/>
  <c r="M3" i="32"/>
  <c r="M15" i="33"/>
  <c r="M20" i="32"/>
  <c r="M19" i="32"/>
  <c r="D18" i="32"/>
  <c r="C18" i="32" s="1"/>
  <c r="D17" i="32" s="1"/>
  <c r="C17" i="32" s="1"/>
  <c r="M4" i="32"/>
  <c r="D4" i="32"/>
  <c r="C5" i="32" s="1"/>
  <c r="D18" i="28" l="1"/>
  <c r="C18" i="28" s="1"/>
  <c r="M19" i="28"/>
  <c r="M7" i="28"/>
  <c r="D7" i="28"/>
  <c r="C8" i="28" s="1"/>
  <c r="M13" i="34"/>
  <c r="M14" i="34"/>
  <c r="D4" i="34"/>
  <c r="C5" i="34" s="1"/>
  <c r="D5" i="34" s="1"/>
  <c r="C6" i="34" s="1"/>
  <c r="D6" i="34" s="1"/>
  <c r="C7" i="34" s="1"/>
  <c r="M10" i="33"/>
  <c r="M18" i="32"/>
  <c r="M9" i="33"/>
  <c r="D11" i="34"/>
  <c r="C11" i="34" s="1"/>
  <c r="M12" i="34"/>
  <c r="D5" i="32"/>
  <c r="C6" i="32" s="1"/>
  <c r="M5" i="32"/>
  <c r="M17" i="32"/>
  <c r="D16" i="32"/>
  <c r="C16" i="32" s="1"/>
  <c r="D8" i="28" l="1"/>
  <c r="C9" i="28" s="1"/>
  <c r="D9" i="28" s="1"/>
  <c r="M8" i="28"/>
  <c r="D17" i="28"/>
  <c r="C17" i="28" s="1"/>
  <c r="D16" i="28" s="1"/>
  <c r="C16" i="28" s="1"/>
  <c r="D15" i="28" s="1"/>
  <c r="C15" i="28" s="1"/>
  <c r="D14" i="28" s="1"/>
  <c r="M18" i="28"/>
  <c r="M6" i="34"/>
  <c r="D7" i="34"/>
  <c r="C8" i="34" s="1"/>
  <c r="M5" i="34"/>
  <c r="M8" i="33"/>
  <c r="D10" i="34"/>
  <c r="C10" i="34" s="1"/>
  <c r="M11" i="34"/>
  <c r="D6" i="32"/>
  <c r="C7" i="32" s="1"/>
  <c r="M6" i="32"/>
  <c r="M16" i="32"/>
  <c r="D15" i="32"/>
  <c r="M17" i="28" l="1"/>
  <c r="M16" i="28"/>
  <c r="M7" i="34"/>
  <c r="D9" i="34"/>
  <c r="C9" i="34" s="1"/>
  <c r="M10" i="34"/>
  <c r="M7" i="32"/>
  <c r="D7" i="32"/>
  <c r="C8" i="32" s="1"/>
  <c r="M7" i="33"/>
  <c r="M8" i="34"/>
  <c r="M15" i="28" l="1"/>
  <c r="M8" i="32"/>
  <c r="D8" i="32"/>
  <c r="C9" i="32" s="1"/>
  <c r="M6" i="33"/>
  <c r="D5" i="33"/>
  <c r="C5" i="33" s="1"/>
  <c r="D8" i="34"/>
  <c r="H8" i="34" s="1"/>
  <c r="N8" i="34" s="1"/>
  <c r="M9" i="34"/>
  <c r="C10" i="28" l="1"/>
  <c r="D10" i="28" s="1"/>
  <c r="M9" i="28"/>
  <c r="M5" i="33"/>
  <c r="D4" i="33"/>
  <c r="C4" i="33" s="1"/>
  <c r="M9" i="32"/>
  <c r="D9" i="32"/>
  <c r="C10" i="32" s="1"/>
  <c r="M10" i="28" l="1"/>
  <c r="C11" i="28"/>
  <c r="D11" i="28" s="1"/>
  <c r="D10" i="32"/>
  <c r="C11" i="32" s="1"/>
  <c r="M10" i="32"/>
  <c r="M4" i="33"/>
  <c r="D3" i="33"/>
  <c r="C3" i="33" s="1"/>
  <c r="M11" i="28" l="1"/>
  <c r="C12" i="28"/>
  <c r="M11" i="32"/>
  <c r="D11" i="32"/>
  <c r="C12" i="32" s="1"/>
  <c r="D2" i="33"/>
  <c r="C2" i="33" s="1"/>
  <c r="M2" i="33" s="1"/>
  <c r="M3" i="33"/>
  <c r="M12" i="28" l="1"/>
  <c r="D12" i="28"/>
  <c r="C13" i="28" s="1"/>
  <c r="M12" i="32"/>
  <c r="D12" i="32"/>
  <c r="C13" i="32" s="1"/>
  <c r="D13" i="28" l="1"/>
  <c r="C14" i="28" s="1"/>
  <c r="M13" i="28"/>
  <c r="D13" i="32"/>
  <c r="C14" i="32" s="1"/>
  <c r="M13" i="32"/>
  <c r="M14" i="32" l="1"/>
  <c r="D14" i="32"/>
  <c r="C15" i="32" s="1"/>
  <c r="M14" i="28" l="1"/>
  <c r="M15" i="32"/>
  <c r="H15" i="32"/>
  <c r="N15" i="32" s="1"/>
  <c r="H14" i="28" l="1"/>
  <c r="N14" i="28" s="1"/>
</calcChain>
</file>

<file path=xl/sharedStrings.xml><?xml version="1.0" encoding="utf-8"?>
<sst xmlns="http://schemas.openxmlformats.org/spreadsheetml/2006/main" count="658" uniqueCount="490">
  <si>
    <t>ENA_ON_SETUP</t>
    <phoneticPr fontId="1"/>
  </si>
  <si>
    <t>HEP_ON_SETUP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</si>
  <si>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</si>
  <si>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</si>
  <si>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</si>
  <si>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</si>
  <si>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</si>
  <si>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</si>
  <si>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</si>
  <si>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ENA_HV_OFF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</si>
  <si>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</si>
  <si>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</si>
  <si>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</si>
  <si>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</si>
  <si>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</si>
  <si>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</si>
  <si>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</si>
  <si>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</si>
  <si>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</si>
  <si>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</si>
  <si>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</si>
  <si>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</si>
  <si>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</si>
  <si>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</si>
  <si>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</si>
  <si>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</si>
  <si>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</si>
  <si>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</si>
  <si>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</si>
  <si>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</si>
  <si>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MEA_HV_ON</t>
    <phoneticPr fontId="1"/>
  </si>
  <si>
    <t>MEA_ON_SETUP_SW</t>
    <phoneticPr fontId="1"/>
  </si>
  <si>
    <t>MEA_HV_OFF</t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</si>
  <si>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</si>
  <si>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</si>
  <si>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</si>
  <si>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</si>
  <si>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</si>
  <si>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ID</t>
  </si>
  <si>
    <t>duration(s)</t>
  </si>
  <si>
    <t>WOLS</t>
  </si>
  <si>
    <t>MACRO COMMAND ENA</t>
    <phoneticPr fontId="1"/>
  </si>
  <si>
    <t>MSA SOFT RESET</t>
    <phoneticPr fontId="1"/>
  </si>
  <si>
    <t>MDP_ON_D</t>
    <phoneticPr fontId="1"/>
  </si>
  <si>
    <t>SI Check</t>
    <phoneticPr fontId="1"/>
  </si>
  <si>
    <t>MDP_OFF_D</t>
    <phoneticPr fontId="1"/>
  </si>
  <si>
    <t>WAIT3600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</si>
  <si>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</si>
  <si>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</si>
  <si>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</si>
  <si>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</si>
  <si>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</si>
  <si>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</si>
  <si>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</si>
  <si>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</si>
  <si>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</si>
  <si>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</si>
  <si>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</si>
  <si>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Mission: 7kbps, without user HK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</si>
  <si>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</si>
  <si>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</si>
  <si>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</si>
  <si>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</si>
  <si>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</si>
  <si>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</si>
  <si>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</si>
  <si>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</si>
  <si>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</si>
  <si>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</si>
  <si>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</si>
  <si>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</si>
  <si>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</si>
  <si>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</si>
  <si>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</si>
  <si>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</si>
  <si>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</si>
  <si>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</si>
  <si>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</si>
  <si>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</si>
  <si>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</si>
  <si>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</si>
  <si>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</si>
  <si>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</si>
  <si>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</si>
  <si>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</si>
  <si>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</si>
  <si>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</si>
  <si>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</si>
  <si>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</si>
  <si>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</si>
  <si>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</si>
  <si>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</si>
  <si>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</si>
  <si>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</si>
  <si>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</si>
  <si>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</si>
  <si>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</si>
  <si>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</si>
  <si>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</si>
  <si>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</si>
  <si>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</si>
  <si>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</si>
  <si>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</si>
  <si>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</si>
  <si>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</si>
  <si>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</si>
  <si>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</si>
  <si>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</si>
  <si>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</si>
  <si>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</si>
  <si>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</si>
  <si>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</si>
  <si>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</si>
  <si>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</si>
  <si>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</si>
  <si>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</si>
  <si>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</si>
  <si>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</si>
  <si>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</si>
  <si>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</si>
  <si>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</si>
  <si>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</si>
  <si>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</si>
  <si>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</si>
  <si>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</si>
  <si>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</si>
  <si>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</si>
  <si>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</si>
  <si>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</si>
  <si>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</si>
  <si>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</si>
  <si>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</si>
  <si>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</si>
  <si>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</si>
  <si>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</si>
  <si>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</si>
  <si>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</si>
  <si>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</si>
  <si>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</si>
  <si>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</si>
  <si>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</si>
  <si>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</si>
  <si>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</si>
  <si>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</si>
  <si>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</si>
  <si>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</si>
  <si>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</si>
  <si>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</si>
  <si>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</si>
  <si>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</si>
  <si>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</si>
  <si>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</si>
  <si>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</si>
  <si>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</si>
  <si>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</si>
  <si>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</si>
  <si>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</si>
  <si>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</si>
  <si>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</si>
  <si>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</si>
  <si>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</si>
  <si>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</si>
  <si>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</si>
  <si>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</si>
  <si>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</si>
  <si>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</si>
  <si>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</si>
  <si>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</si>
  <si>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</si>
  <si>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</si>
  <si>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</si>
  <si>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</si>
  <si>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</si>
  <si>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</si>
  <si>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</si>
  <si>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</si>
  <si>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</si>
  <si>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</si>
  <si>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</si>
  <si>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</si>
  <si>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</si>
  <si>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</si>
  <si>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</si>
  <si>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</si>
  <si>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</si>
  <si>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</si>
  <si>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</si>
  <si>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</si>
  <si>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</si>
  <si>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</si>
  <si>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</si>
  <si>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</si>
  <si>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</si>
  <si>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</si>
  <si>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</si>
  <si>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</si>
  <si>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</si>
  <si>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</si>
  <si>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</si>
  <si>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</si>
  <si>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</si>
  <si>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</si>
  <si>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</si>
  <si>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</si>
  <si>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</si>
  <si>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</si>
  <si>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</si>
  <si>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</si>
  <si>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</si>
  <si>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</si>
  <si>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</si>
  <si>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MSA ON</t>
    <phoneticPr fontId="1"/>
  </si>
  <si>
    <t>MSA_ON_SETUP_C</t>
  </si>
  <si>
    <t>WAIT_3600</t>
    <phoneticPr fontId="1"/>
  </si>
  <si>
    <t>MSA OFF</t>
    <phoneticPr fontId="1"/>
  </si>
  <si>
    <t>MDP CRUSE SET</t>
    <phoneticPr fontId="1"/>
  </si>
  <si>
    <t>WAIT</t>
    <phoneticPr fontId="1"/>
  </si>
  <si>
    <t>MSA_HV_OFF_VFB</t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</si>
  <si>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</si>
  <si>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</si>
  <si>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</si>
  <si>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</si>
  <si>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</si>
  <si>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</si>
  <si>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</si>
  <si>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dcsm-BUS_CHG_SET</t>
  </si>
  <si>
    <t>BUS_CHG_START</t>
  </si>
  <si>
    <t>dcsm-BUS_CHG_START</t>
  </si>
  <si>
    <t>BUS_MMO_OFF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</si>
  <si>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</si>
  <si>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</si>
  <si>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</si>
  <si>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</si>
  <si>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</si>
  <si>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</si>
  <si>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</si>
  <si>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</si>
  <si>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</si>
  <si>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</si>
  <si>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</si>
  <si>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</si>
  <si>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</si>
  <si>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</si>
  <si>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</si>
  <si>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</si>
  <si>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</si>
  <si>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</si>
  <si>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</si>
  <si>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</si>
  <si>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</si>
  <si>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</si>
  <si>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</si>
  <si>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</si>
  <si>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</si>
  <si>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</si>
  <si>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</si>
  <si>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</si>
  <si>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</si>
  <si>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</si>
  <si>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</si>
  <si>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</si>
  <si>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</si>
  <si>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</si>
  <si>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</si>
  <si>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</si>
  <si>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</si>
  <si>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</si>
  <si>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</si>
  <si>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</si>
  <si>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</si>
  <si>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</si>
  <si>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</si>
  <si>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</si>
  <si>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</si>
  <si>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</si>
  <si>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</si>
  <si>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</si>
  <si>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</si>
  <si>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</si>
  <si>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</si>
  <si>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</si>
  <si>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</si>
  <si>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</si>
  <si>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</si>
  <si>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</si>
  <si>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</si>
  <si>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</si>
  <si>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</si>
  <si>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</si>
  <si>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</si>
  <si>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</si>
  <si>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</si>
  <si>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</si>
  <si>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</si>
  <si>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</si>
  <si>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</si>
  <si>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</si>
  <si>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</si>
  <si>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</si>
  <si>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</si>
  <si>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</si>
  <si>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</si>
  <si>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</si>
  <si>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</si>
  <si>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</si>
  <si>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</si>
  <si>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</si>
  <si>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</si>
  <si>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</si>
  <si>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</si>
  <si>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</si>
  <si>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</si>
  <si>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</si>
  <si>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</si>
  <si>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</si>
  <si>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</si>
  <si>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</si>
  <si>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</si>
  <si>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</si>
  <si>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</si>
  <si>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</si>
  <si>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</si>
  <si>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</si>
  <si>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</si>
  <si>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</si>
  <si>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</si>
  <si>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</si>
  <si>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</si>
  <si>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</si>
  <si>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</si>
  <si>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</si>
  <si>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</si>
  <si>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</si>
  <si>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</si>
  <si>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</si>
  <si>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</si>
  <si>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</si>
  <si>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</si>
  <si>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</si>
  <si>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</si>
  <si>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</si>
  <si>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</si>
  <si>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</si>
  <si>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</si>
  <si>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</si>
  <si>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</si>
  <si>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</si>
  <si>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</si>
  <si>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</si>
  <si>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</si>
  <si>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</si>
  <si>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</si>
  <si>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</si>
  <si>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</si>
  <si>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</si>
  <si>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</si>
  <si>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</si>
  <si>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</si>
  <si>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</si>
  <si>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</si>
  <si>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</si>
  <si>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</si>
  <si>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</si>
  <si>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</si>
  <si>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</si>
  <si>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</si>
  <si>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</si>
  <si>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</si>
  <si>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</si>
  <si>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</si>
  <si>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</si>
  <si>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</si>
  <si>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</si>
  <si>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</si>
  <si>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</si>
  <si>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List にMSA追加、コメントの修正</t>
    <rPh sb="9" eb="11">
      <t>ツイカ</t>
    </rPh>
    <rPh sb="17" eb="19">
      <t>シュウセイ</t>
    </rPh>
    <phoneticPr fontId="1"/>
  </si>
  <si>
    <t>MSA_TABLE_UPLOAD_C</t>
    <phoneticPr fontId="1"/>
  </si>
  <si>
    <t>dcsm-MSA_OCL_UPLOAD_C</t>
    <phoneticPr fontId="1"/>
  </si>
  <si>
    <t>MSA_TABLE_UPLOAD_CA</t>
    <phoneticPr fontId="1"/>
  </si>
  <si>
    <t>dcsm-MSA_OCL_UPLOAD_CA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</si>
  <si>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</si>
  <si>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</si>
  <si>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List にMIA追加</t>
    <rPh sb="9" eb="11">
      <t>ツイカ</t>
    </rPh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</si>
  <si>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</si>
  <si>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</si>
  <si>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</si>
  <si>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</si>
  <si>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List にBAT,Hkrate追加、COMMENTにHkrate追加</t>
    <rPh sb="16" eb="18">
      <t>ツイカ</t>
    </rPh>
    <rPh sb="33" eb="35">
      <t>ツイカ</t>
    </rPh>
    <phoneticPr fontId="1"/>
  </si>
  <si>
    <t>BUS ON</t>
    <phoneticPr fontId="1"/>
  </si>
  <si>
    <t>BAT CHECK</t>
    <phoneticPr fontId="1"/>
  </si>
  <si>
    <t>0259    # ==========================================================================
0260    # @@. BAT CHECK
0261    # ==========================================================================
0262    #</t>
    <phoneticPr fontId="1"/>
  </si>
  <si>
    <t>BAT CHG</t>
    <phoneticPr fontId="1"/>
  </si>
  <si>
    <t>0259    # ==========================================================================
0260    # @@. BAT CHARGE
0261    # ==========================================================================
0262    #</t>
    <phoneticPr fontId="1"/>
  </si>
  <si>
    <t>0280    # ==========================================================================
0281    #     WAIT 
0282    # ==========================================================================
0283    #</t>
    <phoneticPr fontId="1"/>
  </si>
  <si>
    <t>HK 16</t>
    <phoneticPr fontId="1"/>
  </si>
  <si>
    <t>0280    # ==========================================================================
0281    #      MMO Set HK rate to 16 second   (3sec)</t>
    <phoneticPr fontId="1"/>
  </si>
  <si>
    <t>HK 64</t>
    <phoneticPr fontId="1"/>
  </si>
  <si>
    <t>0280    # ==========================================================================
0281    #      MMO Set HK rate to 64 second   (3sec)</t>
    <phoneticPr fontId="1"/>
  </si>
  <si>
    <t>BUS_CHG_SET</t>
    <phoneticPr fontId="1"/>
  </si>
  <si>
    <t>BUS_CHG_SET_2</t>
    <phoneticPr fontId="1"/>
  </si>
  <si>
    <t>dcsm-BUS_CHG_SET_v2</t>
    <phoneticPr fontId="1"/>
  </si>
  <si>
    <t>BUS_CHG_STOP_BAT-EXT_2</t>
    <phoneticPr fontId="1"/>
  </si>
  <si>
    <t>dcsm-BUS_CHG_STOP_BAT-EXT_v2</t>
    <phoneticPr fontId="1"/>
  </si>
  <si>
    <t>WAIT300</t>
    <phoneticPr fontId="1"/>
  </si>
  <si>
    <t>WAIT_SEC 300</t>
    <phoneticPr fontId="1"/>
  </si>
  <si>
    <t>WAIT6619</t>
    <phoneticPr fontId="1"/>
  </si>
  <si>
    <t>WAIT_SEC 6619</t>
    <phoneticPr fontId="1"/>
  </si>
  <si>
    <t>WAIT74936</t>
    <phoneticPr fontId="1"/>
  </si>
  <si>
    <t>WAIT_SEC 74936</t>
    <phoneticPr fontId="1"/>
  </si>
  <si>
    <t>WAIT40</t>
    <phoneticPr fontId="1"/>
  </si>
  <si>
    <t>WAIT_SEC 40</t>
    <phoneticPr fontId="1"/>
  </si>
  <si>
    <t>HK</t>
    <phoneticPr fontId="1"/>
  </si>
  <si>
    <t>HK_RATE64</t>
    <phoneticPr fontId="1"/>
  </si>
  <si>
    <t>AJXF005A</t>
    <phoneticPr fontId="1"/>
  </si>
  <si>
    <t>HK_RATE16</t>
    <phoneticPr fontId="1"/>
  </si>
  <si>
    <t>ADMS105E</t>
    <phoneticPr fontId="1"/>
  </si>
  <si>
    <t>&lt;forMPO&gt;ADMS105E,1,128&lt;/forMPO&gt;</t>
    <phoneticPr fontId="1"/>
  </si>
  <si>
    <t>ListにTL,CRCO_MIA_D追加</t>
    <rPh sb="18" eb="20">
      <t>ツイカ</t>
    </rPh>
    <phoneticPr fontId="1"/>
  </si>
  <si>
    <t>CRCO_MIA_D</t>
    <phoneticPr fontId="1"/>
  </si>
  <si>
    <t>dcsm-CRCO_MIA_CHECK_C_D</t>
    <phoneticPr fontId="1"/>
  </si>
  <si>
    <t>TL</t>
    <phoneticPr fontId="1"/>
  </si>
  <si>
    <t>TL_CHK</t>
    <phoneticPr fontId="1"/>
  </si>
  <si>
    <t>dcsm-TL_CHECK</t>
    <phoneticPr fontId="1"/>
  </si>
  <si>
    <t>MGF ON</t>
    <phoneticPr fontId="1"/>
  </si>
  <si>
    <t>PME ON</t>
    <phoneticPr fontId="1"/>
  </si>
  <si>
    <t>CA TIME</t>
    <phoneticPr fontId="1"/>
  </si>
  <si>
    <t>WOL#4</t>
  </si>
  <si>
    <t>WOL#5</t>
  </si>
  <si>
    <t>WOL#6</t>
  </si>
  <si>
    <t>WOL#7</t>
    <phoneticPr fontId="1"/>
  </si>
  <si>
    <t>dcsm-EF_ENA_HV_ON_MASS_PECM4881</t>
    <phoneticPr fontId="1"/>
  </si>
  <si>
    <t>ENA_HV_ON_MASS_PECM4881</t>
    <phoneticPr fontId="1"/>
  </si>
  <si>
    <t>Observation E</t>
    <phoneticPr fontId="1"/>
  </si>
  <si>
    <t>date time excel</t>
    <phoneticPr fontId="1"/>
  </si>
  <si>
    <t>MIA_HV_ON_SW_RC</t>
    <phoneticPr fontId="1"/>
  </si>
  <si>
    <t>WAIT16037</t>
    <phoneticPr fontId="1"/>
  </si>
  <si>
    <t>dcsm-EF_MSA_HV_ON_1_MFB_Safe_C</t>
    <phoneticPr fontId="1"/>
  </si>
  <si>
    <t>MSA_HV_ON_1_MFB_SF_C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</si>
  <si>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42600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</si>
  <si>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
0291    #############################################################################</t>
    <phoneticPr fontId="1"/>
  </si>
  <si>
    <t>WAIT_SEC 16037</t>
    <phoneticPr fontId="1"/>
  </si>
  <si>
    <t>PWI_ON_SETUP_MSB</t>
    <phoneticPr fontId="1"/>
  </si>
  <si>
    <t>dcsm-EF_PWI_ON_CRUISE_MSB3_rev</t>
  </si>
  <si>
    <t>WOL#8</t>
    <phoneticPr fontId="1"/>
  </si>
  <si>
    <t>WOL#9</t>
    <phoneticPr fontId="1"/>
  </si>
  <si>
    <t>MSA_ON_OCL</t>
    <phoneticPr fontId="1"/>
  </si>
  <si>
    <t>MSA_OFF_OCL</t>
    <phoneticPr fontId="1"/>
  </si>
  <si>
    <t>MSA_HV_ON_OCL</t>
    <phoneticPr fontId="1"/>
  </si>
  <si>
    <t>MSA_HV_OFF_OCL</t>
    <phoneticPr fontId="1"/>
  </si>
  <si>
    <t>dcsm-EF_MSA_OCL_ON</t>
  </si>
  <si>
    <t>dcsm-EF_MSA_OCL_OFF</t>
  </si>
  <si>
    <t>dcsm-EF_MSA_OCL_HV_ON</t>
  </si>
  <si>
    <t>dcsm-EF_MSA_OCL_HV_OFF</t>
  </si>
  <si>
    <t>WOL#3</t>
    <phoneticPr fontId="1"/>
  </si>
  <si>
    <t>dcsm-EF_MSA_OCL2_HV_OFF</t>
    <phoneticPr fontId="1"/>
  </si>
  <si>
    <t>MSA_HV_OFF_OCL2</t>
    <phoneticPr fontId="1"/>
  </si>
  <si>
    <t>dcsm-EF_MSA_HV_ON_11kV</t>
  </si>
  <si>
    <t>MSA_HV_ON_11kV</t>
    <phoneticPr fontId="1"/>
  </si>
  <si>
    <t>TLM_MODE_6</t>
    <phoneticPr fontId="1"/>
  </si>
  <si>
    <t>dcsm-EF_BUS_TLM_MODE_6</t>
    <phoneticPr fontId="1"/>
  </si>
  <si>
    <t>TLM MODE 6</t>
    <phoneticPr fontId="1"/>
  </si>
  <si>
    <t>WAIT80000</t>
    <phoneticPr fontId="1"/>
  </si>
  <si>
    <t>WAIT_SEC 80000</t>
    <phoneticPr fontId="1"/>
  </si>
  <si>
    <t>WAIT70400</t>
    <phoneticPr fontId="1"/>
  </si>
  <si>
    <t>WAIT_SEC 70400</t>
    <phoneticPr fontId="1"/>
  </si>
  <si>
    <t>BUS_OFF_D_ROMENA</t>
    <phoneticPr fontId="1"/>
  </si>
  <si>
    <t>dcsm-EF_BUS_MONI_OFF_ROMUPL_ENA</t>
    <phoneticPr fontId="1"/>
  </si>
  <si>
    <t>BUS_SETUP_D_ROMDIS</t>
    <phoneticPr fontId="1"/>
  </si>
  <si>
    <t>dcsm-EF_BUS_MONI_ON_ROMUPL_DIS</t>
  </si>
  <si>
    <t>CRCO_BUS_MONI_ON_ROMDIS</t>
    <phoneticPr fontId="1"/>
  </si>
  <si>
    <t>dcsm-CRCO_BUS_MONI_ON_ROMUPL_DIS</t>
    <phoneticPr fontId="1"/>
  </si>
  <si>
    <t>BUS_MMO_OFF_ROMENA</t>
    <phoneticPr fontId="1"/>
  </si>
  <si>
    <t>dcsm-BUS_MMO_OFF_ROMUPL_ENA</t>
    <phoneticPr fontId="1"/>
  </si>
  <si>
    <t>XTRPA_CHECK</t>
    <phoneticPr fontId="1"/>
  </si>
  <si>
    <t>dcsm-2300-00_XTRPA_CHECK_CRUISE</t>
  </si>
  <si>
    <t>XTRPB_CHECK</t>
    <phoneticPr fontId="1"/>
  </si>
  <si>
    <t>dcsm-2300-01_XTBPB_CHECK_CRUISE</t>
    <phoneticPr fontId="1"/>
  </si>
  <si>
    <t>XSW_CHECK</t>
    <phoneticPr fontId="1"/>
  </si>
  <si>
    <t>dcsm-2301-00_XSW_CHECK_CRUISE</t>
    <phoneticPr fontId="1"/>
  </si>
  <si>
    <t>DR_CHECK</t>
    <phoneticPr fontId="1"/>
  </si>
  <si>
    <t>dcsm-3210-00_DR_CHECK_CRUISE</t>
    <phoneticPr fontId="1"/>
  </si>
  <si>
    <t>ACS_CHECK</t>
    <phoneticPr fontId="1"/>
  </si>
  <si>
    <t>dcsm-4999-00_CHECKOUT1</t>
    <phoneticPr fontId="1"/>
  </si>
  <si>
    <t>HEP_HV_ON_1FFF</t>
    <phoneticPr fontId="1"/>
  </si>
  <si>
    <t>dcsm-EF_HEPE_HV_ON_OBS_START_DISC1FFF</t>
  </si>
  <si>
    <t>dcsm-EF_HEPE_HV_ON_OBS_START_DISC2FFF</t>
  </si>
  <si>
    <t>HEP_HV_ON_2FFF</t>
    <phoneticPr fontId="1"/>
  </si>
  <si>
    <t>HEP_HV_ON_3FFF</t>
    <phoneticPr fontId="1"/>
  </si>
  <si>
    <t>dcsm-EF_HEPE_HV_ON_OBS_START_DISC3FFF</t>
  </si>
  <si>
    <t xml:space="preserve">WAIT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</si>
</sst>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d\ mmm\ yy\ hh:mm:ss.000"/>
    <numFmt numFmtId="177" formatCode="yyyy/mm/dd\Thh:mm:ss"/>
    <numFmt numFmtId="178" formatCode="0_ "/>
    <numFmt numFmtId="179" formatCode="yyyy\-mm\-dd\Thh:mm:ss.000\Z"/>
    <numFmt numFmtId="180" formatCode="0.00_);[Red]\(0.00\)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Calibri"/>
      <family val="2"/>
    </font>
    <font>
      <sz val="10"/>
      <color theme="1"/>
      <name val="Arial Unicode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1" xfId="1" applyBorder="1" applyAlignment="1">
      <alignment horizontal="center"/>
    </xf>
    <xf numFmtId="0" fontId="0" fillId="0" borderId="12" xfId="0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4" fillId="0" borderId="0" xfId="1" applyNumberFormat="1" applyFont="1" applyAlignment="1">
      <alignment horizontal="center"/>
    </xf>
    <xf numFmtId="0" fontId="2" fillId="0" borderId="13" xfId="0" applyFont="1" applyBorder="1">
      <alignment vertical="center"/>
    </xf>
    <xf numFmtId="0" fontId="2" fillId="7" borderId="13" xfId="0" applyFont="1" applyFill="1" applyBorder="1" applyAlignment="1">
      <alignment horizontal="left" vertical="center"/>
    </xf>
    <xf numFmtId="0" fontId="5" fillId="7" borderId="1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7" borderId="1" xfId="0" applyFill="1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0" fillId="0" borderId="18" xfId="0" applyBorder="1">
      <alignment vertical="center"/>
    </xf>
    <xf numFmtId="0" fontId="2" fillId="0" borderId="18" xfId="0" applyFont="1" applyBorder="1">
      <alignment vertical="center"/>
    </xf>
    <xf numFmtId="177" fontId="0" fillId="0" borderId="15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0" fillId="7" borderId="4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0" fillId="12" borderId="1" xfId="0" applyFill="1" applyBorder="1">
      <alignment vertical="center"/>
    </xf>
    <xf numFmtId="0" fontId="3" fillId="2" borderId="0" xfId="1" applyFill="1" applyAlignment="1">
      <alignment horizontal="center"/>
    </xf>
    <xf numFmtId="180" fontId="3" fillId="0" borderId="0" xfId="1" applyNumberForma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>
      <alignment vertical="center"/>
    </xf>
    <xf numFmtId="0" fontId="2" fillId="7" borderId="5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176" fontId="3" fillId="0" borderId="0" xfId="1" applyNumberFormat="1" applyAlignment="1">
      <alignment horizontal="center"/>
    </xf>
    <xf numFmtId="46" fontId="3" fillId="0" borderId="0" xfId="1" applyNumberFormat="1" applyAlignment="1">
      <alignment horizontal="center"/>
    </xf>
    <xf numFmtId="21" fontId="3" fillId="0" borderId="0" xfId="1" applyNumberForma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/>
  <cols>
    <col min="1" max="1" width="4.69921875" bestFit="1" customWidth="1"/>
    <col min="2" max="2" width="61.3984375" customWidth="1"/>
    <col min="3" max="3" width="58.8984375" customWidth="1"/>
  </cols>
  <sheetData>
    <row r="1" spans="1:4">
      <c r="A1" s="42" t="s">
        <v>29</v>
      </c>
      <c r="B1" s="42" t="s">
        <v>153</v>
      </c>
      <c r="C1" s="42" t="s">
        <v>154</v>
      </c>
      <c r="D1" s="42" t="s">
        <v>155</v>
      </c>
    </row>
    <row r="2" spans="1:4">
      <c r="A2" s="2"/>
      <c r="B2" s="2"/>
      <c r="C2" s="2"/>
      <c r="D2" s="2"/>
    </row>
    <row r="3" spans="1:4">
      <c r="A3" s="2"/>
      <c r="B3" s="3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5" sqref="A15:XFD15"/>
    </sheetView>
  </sheetViews>
  <sheetFormatPr defaultRowHeight="18"/>
  <cols>
    <col min="1" max="1" width="11.59765625" customWidth="1"/>
    <col min="4" max="4" width="66.09765625" bestFit="1" customWidth="1"/>
  </cols>
  <sheetData>
    <row r="1" spans="1:4" ht="33" customHeight="1">
      <c r="A1" s="86" t="s">
        <v>192</v>
      </c>
      <c r="B1" s="87"/>
      <c r="C1" s="87"/>
      <c r="D1" s="87"/>
    </row>
    <row r="2" spans="1:4">
      <c r="A2" s="55" t="s">
        <v>191</v>
      </c>
      <c r="B2" s="55" t="s">
        <v>193</v>
      </c>
      <c r="C2" s="55" t="s">
        <v>196</v>
      </c>
      <c r="D2" s="55" t="s">
        <v>194</v>
      </c>
    </row>
    <row r="3" spans="1:4">
      <c r="A3" s="54">
        <v>44414</v>
      </c>
      <c r="B3" s="39">
        <v>1</v>
      </c>
      <c r="C3" s="39" t="s">
        <v>197</v>
      </c>
      <c r="D3" s="39" t="s">
        <v>195</v>
      </c>
    </row>
    <row r="4" spans="1:4" ht="72">
      <c r="A4" s="54">
        <v>44417</v>
      </c>
      <c r="B4" s="39">
        <v>2</v>
      </c>
      <c r="C4" s="39" t="s">
        <v>201</v>
      </c>
      <c r="D4" s="3" t="s">
        <v>205</v>
      </c>
    </row>
    <row r="5" spans="1:4">
      <c r="A5" s="54">
        <v>44425</v>
      </c>
      <c r="B5" s="39">
        <v>3</v>
      </c>
      <c r="C5" s="39" t="s">
        <v>201</v>
      </c>
      <c r="D5" s="2" t="s">
        <v>206</v>
      </c>
    </row>
    <row r="6" spans="1:4">
      <c r="A6" s="54">
        <v>44433</v>
      </c>
      <c r="B6" s="39">
        <v>4</v>
      </c>
      <c r="C6" s="39" t="s">
        <v>201</v>
      </c>
      <c r="D6" s="2" t="s">
        <v>209</v>
      </c>
    </row>
    <row r="7" spans="1:4">
      <c r="A7" s="54">
        <v>44466</v>
      </c>
      <c r="B7" s="39">
        <v>5</v>
      </c>
      <c r="C7" s="39" t="s">
        <v>201</v>
      </c>
      <c r="D7" s="2" t="s">
        <v>210</v>
      </c>
    </row>
    <row r="8" spans="1:4">
      <c r="A8" s="54">
        <v>44488</v>
      </c>
      <c r="B8" s="39">
        <v>6</v>
      </c>
      <c r="C8" s="39" t="s">
        <v>201</v>
      </c>
      <c r="D8" s="2" t="s">
        <v>218</v>
      </c>
    </row>
    <row r="9" spans="1:4">
      <c r="A9" s="54">
        <v>44490</v>
      </c>
      <c r="B9" s="39">
        <v>7</v>
      </c>
      <c r="C9" s="39" t="s">
        <v>201</v>
      </c>
      <c r="D9" s="2" t="s">
        <v>231</v>
      </c>
    </row>
    <row r="10" spans="1:4">
      <c r="A10" s="54">
        <v>44628</v>
      </c>
      <c r="B10" s="39">
        <v>8</v>
      </c>
      <c r="C10" s="39" t="s">
        <v>201</v>
      </c>
      <c r="D10" s="2" t="s">
        <v>369</v>
      </c>
    </row>
    <row r="11" spans="1:4">
      <c r="A11" s="54">
        <v>44643</v>
      </c>
      <c r="B11" s="39">
        <v>9</v>
      </c>
      <c r="C11" s="39" t="s">
        <v>201</v>
      </c>
      <c r="D11" s="2" t="s">
        <v>370</v>
      </c>
    </row>
    <row r="12" spans="1:4">
      <c r="A12" s="54">
        <v>44768</v>
      </c>
      <c r="B12" s="39">
        <v>10</v>
      </c>
      <c r="C12" s="39" t="s">
        <v>201</v>
      </c>
      <c r="D12" s="2" t="s">
        <v>375</v>
      </c>
    </row>
    <row r="13" spans="1:4">
      <c r="A13" s="54">
        <v>44831</v>
      </c>
      <c r="B13" s="39">
        <v>11</v>
      </c>
      <c r="C13" s="39" t="s">
        <v>201</v>
      </c>
      <c r="D13" s="2" t="s">
        <v>382</v>
      </c>
    </row>
    <row r="14" spans="1:4">
      <c r="A14" s="54">
        <v>44840</v>
      </c>
      <c r="B14" s="39">
        <v>12</v>
      </c>
      <c r="C14" s="39" t="s">
        <v>201</v>
      </c>
      <c r="D14" s="2" t="s">
        <v>387</v>
      </c>
    </row>
    <row r="15" spans="1:4">
      <c r="A15" s="54">
        <v>45027</v>
      </c>
      <c r="B15" s="39">
        <v>13</v>
      </c>
      <c r="C15" s="39" t="s">
        <v>201</v>
      </c>
      <c r="D15" s="2" t="s">
        <v>417</v>
      </c>
    </row>
    <row r="1048576" spans="3:3">
      <c r="C1048576" s="39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B9" sqref="B9"/>
    </sheetView>
  </sheetViews>
  <sheetFormatPr defaultRowHeight="18"/>
  <cols>
    <col min="2" max="2" width="8.5" bestFit="1" customWidth="1"/>
    <col min="6" max="6" width="73.09765625" customWidth="1"/>
  </cols>
  <sheetData>
    <row r="8" spans="1:6">
      <c r="F8" s="51" t="s">
        <v>161</v>
      </c>
    </row>
    <row r="9" spans="1:6" ht="19.8">
      <c r="A9" t="s">
        <v>170</v>
      </c>
      <c r="B9" s="53">
        <v>957</v>
      </c>
      <c r="F9" s="51" t="s">
        <v>162</v>
      </c>
    </row>
    <row r="10" spans="1:6" ht="19.8">
      <c r="A10" t="s">
        <v>169</v>
      </c>
      <c r="B10" s="52">
        <v>620701</v>
      </c>
      <c r="F10" s="51" t="s">
        <v>163</v>
      </c>
    </row>
    <row r="11" spans="1:6">
      <c r="F11" s="51" t="s">
        <v>164</v>
      </c>
    </row>
    <row r="12" spans="1:6">
      <c r="F12" s="51" t="s">
        <v>165</v>
      </c>
    </row>
    <row r="13" spans="1:6">
      <c r="F13" s="51" t="s">
        <v>166</v>
      </c>
    </row>
    <row r="14" spans="1:6" ht="30">
      <c r="F14" s="51" t="s">
        <v>167</v>
      </c>
    </row>
    <row r="15" spans="1:6">
      <c r="F15" s="51" t="s">
        <v>168</v>
      </c>
    </row>
    <row r="16" spans="1:6" ht="36">
      <c r="F16" s="37" t="s">
        <v>171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/>
  <cols>
    <col min="1" max="1" width="3.69921875" customWidth="1"/>
    <col min="2" max="2" width="3.69921875" style="36" customWidth="1"/>
    <col min="3" max="3" width="103" style="37" customWidth="1"/>
    <col min="4" max="4" width="9" style="36"/>
  </cols>
  <sheetData>
    <row r="2" spans="2:4">
      <c r="B2" s="35" t="s">
        <v>139</v>
      </c>
    </row>
    <row r="3" spans="2:4">
      <c r="B3" s="40" t="s">
        <v>29</v>
      </c>
      <c r="C3" s="41" t="s">
        <v>138</v>
      </c>
      <c r="D3" s="40" t="s">
        <v>137</v>
      </c>
    </row>
    <row r="4" spans="2:4" ht="72">
      <c r="B4" s="39">
        <v>1</v>
      </c>
      <c r="C4" s="3" t="s">
        <v>143</v>
      </c>
      <c r="D4" s="38" t="s">
        <v>131</v>
      </c>
    </row>
    <row r="5" spans="2:4" ht="108">
      <c r="B5" s="39">
        <v>2</v>
      </c>
      <c r="C5" s="3" t="s">
        <v>147</v>
      </c>
      <c r="D5" s="38" t="s">
        <v>131</v>
      </c>
    </row>
    <row r="6" spans="2:4" ht="54">
      <c r="B6" s="39">
        <v>3</v>
      </c>
      <c r="C6" s="3" t="s">
        <v>144</v>
      </c>
      <c r="D6" s="38" t="s">
        <v>131</v>
      </c>
    </row>
    <row r="7" spans="2:4" ht="72">
      <c r="B7" s="39">
        <v>4</v>
      </c>
      <c r="C7" s="3" t="s">
        <v>146</v>
      </c>
      <c r="D7" s="38"/>
    </row>
    <row r="8" spans="2:4" ht="26.4">
      <c r="B8" s="39">
        <v>5</v>
      </c>
      <c r="C8" s="3" t="s">
        <v>145</v>
      </c>
      <c r="D8" s="38" t="s">
        <v>131</v>
      </c>
    </row>
    <row r="9" spans="2:4" ht="108">
      <c r="B9" s="39">
        <v>6</v>
      </c>
      <c r="C9" s="3" t="s">
        <v>150</v>
      </c>
      <c r="D9" s="38" t="s">
        <v>131</v>
      </c>
    </row>
    <row r="10" spans="2:4" ht="90">
      <c r="B10" s="39">
        <v>7</v>
      </c>
      <c r="C10" s="3" t="s">
        <v>151</v>
      </c>
      <c r="D10" s="38" t="s">
        <v>131</v>
      </c>
    </row>
    <row r="11" spans="2:4" ht="72">
      <c r="B11" s="39">
        <v>8</v>
      </c>
      <c r="C11" s="3" t="s">
        <v>142</v>
      </c>
      <c r="D11" s="38" t="s">
        <v>131</v>
      </c>
    </row>
    <row r="12" spans="2:4" ht="54">
      <c r="B12" s="39">
        <v>9</v>
      </c>
      <c r="C12" s="3" t="s">
        <v>148</v>
      </c>
      <c r="D12" s="38" t="s">
        <v>131</v>
      </c>
    </row>
    <row r="13" spans="2:4" ht="72">
      <c r="B13" s="39">
        <v>10</v>
      </c>
      <c r="C13" s="3" t="s">
        <v>149</v>
      </c>
      <c r="D13" s="38" t="s">
        <v>131</v>
      </c>
    </row>
    <row r="14" spans="2:4" ht="350.4" customHeight="1">
      <c r="B14" s="39">
        <v>11</v>
      </c>
      <c r="C14" s="3" t="s">
        <v>136</v>
      </c>
      <c r="D14" s="38" t="s">
        <v>131</v>
      </c>
    </row>
    <row r="15" spans="2:4" ht="26.4">
      <c r="B15" s="39">
        <v>13</v>
      </c>
      <c r="C15" s="3" t="s">
        <v>135</v>
      </c>
      <c r="D15" s="38" t="s">
        <v>131</v>
      </c>
    </row>
    <row r="16" spans="2:4" ht="36">
      <c r="B16" s="39">
        <v>14</v>
      </c>
      <c r="C16" s="3" t="s">
        <v>134</v>
      </c>
      <c r="D16" s="38" t="s">
        <v>131</v>
      </c>
    </row>
    <row r="17" spans="2:4" ht="36">
      <c r="B17" s="39">
        <v>15</v>
      </c>
      <c r="C17" s="3" t="s">
        <v>133</v>
      </c>
      <c r="D17" s="38" t="s">
        <v>131</v>
      </c>
    </row>
    <row r="18" spans="2:4" ht="72">
      <c r="B18" s="39">
        <v>16</v>
      </c>
      <c r="C18" s="3" t="s">
        <v>152</v>
      </c>
      <c r="D18" s="38" t="s">
        <v>131</v>
      </c>
    </row>
    <row r="19" spans="2:4" ht="26.4">
      <c r="B19" s="39">
        <v>17</v>
      </c>
      <c r="C19" s="3" t="s">
        <v>132</v>
      </c>
      <c r="D19" s="38" t="s">
        <v>131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22"/>
  <sheetViews>
    <sheetView zoomScaleNormal="100" workbookViewId="0">
      <pane xSplit="4" ySplit="1" topLeftCell="F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22"/>
    </sheetView>
  </sheetViews>
  <sheetFormatPr defaultRowHeight="18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>
      <c r="C2" s="13" t="e">
        <f>#REF!</f>
        <v>#REF!</v>
      </c>
      <c r="D2" s="14" t="e">
        <f>C2+H2/3600/24</f>
        <v>#REF!</v>
      </c>
      <c r="E2" s="2"/>
      <c r="F2" s="2" t="s">
        <v>140</v>
      </c>
      <c r="G2" s="78" t="s">
        <v>467</v>
      </c>
      <c r="H2" s="2">
        <f>VLOOKUP(G2,List!B:C,2,0)</f>
        <v>535</v>
      </c>
      <c r="I2" s="2"/>
      <c r="K2" s="2" t="str">
        <f>VLOOKUP(G2,List!B:E,4,0)</f>
        <v>dcsm-EF_BUS_MONI_ON_ROMUPL_DIS</v>
      </c>
      <c r="L2" s="2">
        <f>VLOOKUP(G2,List!B:G,6,0)</f>
        <v>20</v>
      </c>
      <c r="M2" s="14" t="e">
        <f t="shared" ref="M2:M9" si="0">C2-317/3600/24</f>
        <v>#REF!</v>
      </c>
      <c r="N2" t="str">
        <f t="shared" ref="N2:N9" si="1">+"0000    CALL "&amp;K2&amp;" -Run"</f>
        <v>0000    CALL dcsm-EF_BUS_MONI_ON_ROMUPL_DIS -Run</v>
      </c>
      <c r="P2" t="s">
        <v>129</v>
      </c>
      <c r="Q2" t="s">
        <v>72</v>
      </c>
      <c r="U2" t="str">
        <f>+IF(Q2=K2,"","x")</f>
        <v>x</v>
      </c>
    </row>
    <row r="3" spans="1:21">
      <c r="C3" s="13" t="e">
        <f>D2</f>
        <v>#REF!</v>
      </c>
      <c r="D3" s="14" t="e">
        <f>C3+H3/3600/24</f>
        <v>#REF!</v>
      </c>
      <c r="E3" s="2"/>
      <c r="F3" s="2" t="s">
        <v>20</v>
      </c>
      <c r="G3" t="s">
        <v>43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129</v>
      </c>
      <c r="Q3" t="s">
        <v>73</v>
      </c>
      <c r="U3" t="str">
        <f t="shared" ref="U3:U8" si="2">+IF(Q3=K3,"","x")</f>
        <v/>
      </c>
    </row>
    <row r="4" spans="1:21">
      <c r="C4" s="13" t="e">
        <f t="shared" ref="C4:C15" si="3">D3</f>
        <v>#REF!</v>
      </c>
      <c r="D4" s="14" t="e">
        <f t="shared" ref="D4:D7" si="4">C4+H4/3600/24</f>
        <v>#REF!</v>
      </c>
      <c r="E4" s="2"/>
      <c r="F4" s="59" t="s">
        <v>23</v>
      </c>
      <c r="G4" s="15" t="s">
        <v>24</v>
      </c>
      <c r="H4" s="2">
        <f>VLOOKUP(G4,List!B:C,2,0)</f>
        <v>42</v>
      </c>
      <c r="I4" s="2"/>
      <c r="K4" s="2" t="str">
        <f>VLOOKUP(G4,List!B:E,4,0)</f>
        <v>dcsm-EF_BUS_TLM_MODE_10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dcsm-EF_BUS_TLM_MODE_10 -Run</v>
      </c>
    </row>
    <row r="5" spans="1:21">
      <c r="C5" s="13" t="e">
        <f t="shared" ref="C5" si="5">D4</f>
        <v>#REF!</v>
      </c>
      <c r="D5" s="14" t="e">
        <f t="shared" ref="D5" si="6">C5+H5/3600/24</f>
        <v>#REF!</v>
      </c>
      <c r="E5" s="2"/>
      <c r="F5" s="59" t="s">
        <v>211</v>
      </c>
      <c r="G5" s="2" t="s">
        <v>445</v>
      </c>
      <c r="H5" s="2">
        <f>VLOOKUP(G5,List!B:C,2,0)</f>
        <v>1092</v>
      </c>
      <c r="I5" s="2"/>
      <c r="K5" s="2" t="str">
        <f>VLOOKUP(G5,List!B:E,4,0)</f>
        <v>dcsm-EF_MSA_OCL_ON</v>
      </c>
      <c r="L5" s="2">
        <f>VLOOKUP(G5,List!B:G,6,0)</f>
        <v>15</v>
      </c>
      <c r="M5" s="14" t="e">
        <f t="shared" si="0"/>
        <v>#REF!</v>
      </c>
      <c r="N5" t="str">
        <f t="shared" si="1"/>
        <v>0000    CALL dcsm-EF_MSA_OCL_ON -Run</v>
      </c>
    </row>
    <row r="6" spans="1:21">
      <c r="C6" s="13" t="e">
        <f t="shared" si="3"/>
        <v>#REF!</v>
      </c>
      <c r="D6" s="14" t="e">
        <f t="shared" si="4"/>
        <v>#REF!</v>
      </c>
      <c r="E6" s="2"/>
      <c r="F6" s="60" t="s">
        <v>213</v>
      </c>
      <c r="G6" s="61" t="s">
        <v>46</v>
      </c>
      <c r="H6" s="2">
        <f>VLOOKUP(G6,List!B:C,2,0)</f>
        <v>3600</v>
      </c>
      <c r="I6" s="2"/>
      <c r="K6" s="2">
        <f>VLOOKUP(G6,List!B:E,4,0)</f>
        <v>0</v>
      </c>
      <c r="L6" s="2">
        <f>VLOOKUP(G6,List!B:G,6,0)</f>
        <v>0</v>
      </c>
      <c r="M6" s="14" t="e">
        <f t="shared" si="0"/>
        <v>#REF!</v>
      </c>
      <c r="N6" t="str">
        <f>"0000    WAIT_SEC  "&amp;TEXT(H6,"#0")</f>
        <v>0000    WAIT_SEC  3600</v>
      </c>
    </row>
    <row r="7" spans="1:21">
      <c r="C7" s="14" t="e">
        <f t="shared" si="3"/>
        <v>#REF!</v>
      </c>
      <c r="D7" s="14" t="e">
        <f t="shared" si="4"/>
        <v>#REF!</v>
      </c>
      <c r="E7" s="2"/>
      <c r="F7" s="31" t="s">
        <v>214</v>
      </c>
      <c r="G7" s="2" t="s">
        <v>446</v>
      </c>
      <c r="H7" s="2">
        <f>VLOOKUP(G7,List!B:C,2,0)</f>
        <v>200</v>
      </c>
      <c r="I7" s="2"/>
      <c r="K7" s="2" t="str">
        <f>VLOOKUP(G7,List!B:E,4,0)</f>
        <v>dcsm-EF_MSA_OCL_OFF</v>
      </c>
      <c r="L7" s="2">
        <f>VLOOKUP(G7,List!B:G,6,0)</f>
        <v>5</v>
      </c>
      <c r="M7" s="14" t="e">
        <f t="shared" si="0"/>
        <v>#REF!</v>
      </c>
      <c r="N7" t="str">
        <f t="shared" si="1"/>
        <v>0000    CALL dcsm-EF_MSA_OCL_OFF -Run</v>
      </c>
      <c r="P7" t="s">
        <v>129</v>
      </c>
      <c r="Q7" t="s">
        <v>74</v>
      </c>
      <c r="U7" t="str">
        <f t="shared" si="2"/>
        <v>x</v>
      </c>
    </row>
    <row r="8" spans="1:21">
      <c r="C8" s="13" t="e">
        <f t="shared" si="3"/>
        <v>#REF!</v>
      </c>
      <c r="D8" s="13" t="e">
        <f>C8+H8/3600/24</f>
        <v>#REF!</v>
      </c>
      <c r="E8" s="24"/>
      <c r="F8" s="59" t="s">
        <v>18</v>
      </c>
      <c r="G8" s="2" t="s">
        <v>45</v>
      </c>
      <c r="H8" s="2">
        <f>VLOOKUP(G8,List!B:C,2,0)</f>
        <v>120</v>
      </c>
      <c r="I8" s="2"/>
      <c r="K8" s="2" t="str">
        <f>VLOOKUP(G8,List!B:E,4,0)</f>
        <v>dcsm-EF_MDP_POWEROFF</v>
      </c>
      <c r="L8" s="2">
        <f>VLOOKUP(G8,List!B:G,6,0)</f>
        <v>3</v>
      </c>
      <c r="M8" s="14" t="e">
        <f t="shared" si="0"/>
        <v>#REF!</v>
      </c>
      <c r="N8" t="str">
        <f t="shared" si="1"/>
        <v>0000    CALL dcsm-EF_MDP_POWEROFF -Run</v>
      </c>
      <c r="P8" t="s">
        <v>129</v>
      </c>
      <c r="Q8" t="s">
        <v>88</v>
      </c>
      <c r="U8" t="str">
        <f t="shared" si="2"/>
        <v>x</v>
      </c>
    </row>
    <row r="9" spans="1:21">
      <c r="C9" s="14" t="e">
        <f t="shared" si="3"/>
        <v>#REF!</v>
      </c>
      <c r="D9" s="14" t="e">
        <f>C9+H9/3600/24</f>
        <v>#REF!</v>
      </c>
      <c r="E9" s="24"/>
      <c r="F9" s="62" t="s">
        <v>20</v>
      </c>
      <c r="G9" s="2" t="s">
        <v>43</v>
      </c>
      <c r="H9" s="2">
        <f>VLOOKUP(G9,List!B:C,2,0)</f>
        <v>509</v>
      </c>
      <c r="I9" s="2"/>
      <c r="K9" s="2" t="str">
        <f>VLOOKUP(G9,List!B:E,4,0)</f>
        <v>dcsm-EF_MDP_ON</v>
      </c>
      <c r="L9" s="2">
        <f>VLOOKUP(G9,List!B:G,6,0)</f>
        <v>11</v>
      </c>
      <c r="M9" s="14" t="e">
        <f t="shared" si="0"/>
        <v>#REF!</v>
      </c>
      <c r="N9" t="str">
        <f t="shared" si="1"/>
        <v>0000    CALL dcsm-EF_MDP_ON -Run</v>
      </c>
    </row>
    <row r="10" spans="1:21">
      <c r="C10" s="13" t="e">
        <f t="shared" ref="C10:C12" si="7">D9</f>
        <v>#REF!</v>
      </c>
      <c r="D10" s="14" t="e">
        <f t="shared" ref="D10:D12" si="8">C10+H10/3600/24</f>
        <v>#REF!</v>
      </c>
      <c r="E10" s="2"/>
      <c r="F10" s="59" t="s">
        <v>23</v>
      </c>
      <c r="G10" s="15" t="s">
        <v>24</v>
      </c>
      <c r="H10" s="2">
        <f>VLOOKUP(G10,List!B:C,2,0)</f>
        <v>42</v>
      </c>
      <c r="I10" s="2"/>
      <c r="K10" s="2" t="str">
        <f>VLOOKUP(G10,List!B:E,4,0)</f>
        <v>dcsm-EF_BUS_TLM_MODE_10</v>
      </c>
      <c r="L10" s="2">
        <f>VLOOKUP(G10,List!B:G,6,0)</f>
        <v>2</v>
      </c>
      <c r="M10" s="14" t="e">
        <f t="shared" ref="M10:M12" si="9">C10-317/3600/24</f>
        <v>#REF!</v>
      </c>
      <c r="N10" t="str">
        <f t="shared" ref="N10:N12" si="10">+"0000    CALL "&amp;K10&amp;" -Run"</f>
        <v>0000    CALL dcsm-EF_BUS_TLM_MODE_10 -Run</v>
      </c>
    </row>
    <row r="11" spans="1:21">
      <c r="C11" s="13" t="e">
        <f t="shared" si="7"/>
        <v>#REF!</v>
      </c>
      <c r="D11" s="14" t="e">
        <f t="shared" si="8"/>
        <v>#REF!</v>
      </c>
      <c r="E11" s="2"/>
      <c r="F11" s="63" t="s">
        <v>211</v>
      </c>
      <c r="G11" s="2" t="s">
        <v>445</v>
      </c>
      <c r="H11" s="2">
        <f>VLOOKUP(G11,List!B:C,2,0)</f>
        <v>1092</v>
      </c>
      <c r="I11" s="2"/>
      <c r="K11" s="2" t="str">
        <f>VLOOKUP(G11,List!B:E,4,0)</f>
        <v>dcsm-EF_MSA_OCL_ON</v>
      </c>
      <c r="L11" s="2">
        <f>VLOOKUP(G11,List!B:G,6,0)</f>
        <v>15</v>
      </c>
      <c r="M11" s="14" t="e">
        <f t="shared" si="9"/>
        <v>#REF!</v>
      </c>
      <c r="N11" t="str">
        <f t="shared" si="10"/>
        <v>0000    CALL dcsm-EF_MSA_OCL_ON -Run</v>
      </c>
    </row>
    <row r="12" spans="1:21">
      <c r="C12" s="13" t="e">
        <f t="shared" si="7"/>
        <v>#REF!</v>
      </c>
      <c r="D12" s="14" t="e">
        <f t="shared" si="8"/>
        <v>#REF!</v>
      </c>
      <c r="E12" s="2"/>
      <c r="F12" s="59" t="s">
        <v>215</v>
      </c>
      <c r="G12" s="2" t="s">
        <v>28</v>
      </c>
      <c r="H12" s="2">
        <f>VLOOKUP(G12,List!B:C,2,0)</f>
        <v>42</v>
      </c>
      <c r="I12" s="2"/>
      <c r="K12" s="2" t="str">
        <f>VLOOKUP(G12,List!B:E,4,0)</f>
        <v>dcsm-EF_MDP_CRUISE_SET</v>
      </c>
      <c r="L12" s="2">
        <f>VLOOKUP(G12,List!B:G,6,0)</f>
        <v>2</v>
      </c>
      <c r="M12" s="14" t="e">
        <f t="shared" si="9"/>
        <v>#REF!</v>
      </c>
      <c r="N12" t="str">
        <f t="shared" si="10"/>
        <v>0000    CALL dcsm-EF_MDP_CRUISE_SET -Run</v>
      </c>
    </row>
    <row r="13" spans="1:21">
      <c r="C13" s="13" t="e">
        <f t="shared" ref="C13" si="11">D12</f>
        <v>#REF!</v>
      </c>
      <c r="D13" s="14" t="e">
        <f t="shared" ref="D13" si="12">C13+H13/3600/24</f>
        <v>#REF!</v>
      </c>
      <c r="E13" s="2"/>
      <c r="F13" s="59" t="s">
        <v>424</v>
      </c>
      <c r="G13" s="15" t="s">
        <v>27</v>
      </c>
      <c r="H13" s="2">
        <f>VLOOKUP(G13,List!B:C,2,0)</f>
        <v>80</v>
      </c>
      <c r="I13" s="2"/>
      <c r="K13" s="2" t="str">
        <f>VLOOKUP(G13,List!B:E,4,0)</f>
        <v>dcsm-EF_PME_ON</v>
      </c>
      <c r="L13" s="2">
        <f>VLOOKUP(G13,List!B:G,6,0)</f>
        <v>2</v>
      </c>
      <c r="M13" s="14" t="e">
        <f t="shared" ref="M13:M22" si="13">C13-317/3600/24</f>
        <v>#REF!</v>
      </c>
      <c r="N13" t="str">
        <f t="shared" ref="N13:N21" si="14">+"0000    CALL "&amp;K13&amp;" -Run"</f>
        <v>0000    CALL dcsm-EF_PME_ON -Run</v>
      </c>
    </row>
    <row r="14" spans="1:21">
      <c r="C14" s="13" t="e">
        <f t="shared" si="3"/>
        <v>#REF!</v>
      </c>
      <c r="D14" s="13" t="e">
        <f>C14+H14/3600/24</f>
        <v>#REF!</v>
      </c>
      <c r="E14" s="2"/>
      <c r="F14" s="59" t="s">
        <v>423</v>
      </c>
      <c r="G14" s="15" t="s">
        <v>2</v>
      </c>
      <c r="H14" s="2">
        <f>VLOOKUP(G14,List!B:C,2,0)</f>
        <v>14</v>
      </c>
      <c r="I14" s="2"/>
      <c r="K14" s="2" t="str">
        <f>VLOOKUP(G14,List!B:E,4,0)</f>
        <v>dcsm-EF_MGF_ON</v>
      </c>
      <c r="L14" s="2">
        <f>VLOOKUP(G14,List!B:G,6,0)</f>
        <v>3</v>
      </c>
      <c r="M14" s="14" t="e">
        <f t="shared" si="13"/>
        <v>#REF!</v>
      </c>
      <c r="N14" t="str">
        <f t="shared" si="14"/>
        <v>0000    CALL dcsm-EF_MGF_ON -Run</v>
      </c>
    </row>
    <row r="15" spans="1:21">
      <c r="C15" s="27" t="e">
        <f t="shared" si="3"/>
        <v>#REF!</v>
      </c>
      <c r="D15" s="27" t="e">
        <f>C16</f>
        <v>#REF!</v>
      </c>
      <c r="E15" s="64" t="s">
        <v>216</v>
      </c>
      <c r="F15" s="29"/>
      <c r="G15" s="29"/>
      <c r="H15" s="2" t="e">
        <f>(D15-C15)*3600*24</f>
        <v>#REF!</v>
      </c>
      <c r="I15" s="2"/>
      <c r="K15" s="2" t="e">
        <f>VLOOKUP(G15,List!B:E,4,0)</f>
        <v>#N/A</v>
      </c>
      <c r="L15" s="2" t="e">
        <f>VLOOKUP(G15,List!B:G,6,0)</f>
        <v>#N/A</v>
      </c>
      <c r="M15" s="14" t="e">
        <f t="shared" si="13"/>
        <v>#REF!</v>
      </c>
      <c r="N15" t="e">
        <f>"0000    WAIT_SEC  "&amp;TEXT(H15,"#0")</f>
        <v>#REF!</v>
      </c>
    </row>
    <row r="16" spans="1:21">
      <c r="C16" s="13" t="e">
        <f t="shared" ref="C16:C19" si="15">D16-H16/3600/24</f>
        <v>#REF!</v>
      </c>
      <c r="D16" s="13" t="e">
        <f t="shared" ref="D16:D19" si="16">C17</f>
        <v>#REF!</v>
      </c>
      <c r="E16" s="2"/>
      <c r="F16" s="88" t="s">
        <v>4</v>
      </c>
      <c r="G16" s="15" t="s">
        <v>3</v>
      </c>
      <c r="H16" s="2">
        <f>VLOOKUP(G16,List!B:C,2,0)</f>
        <v>868</v>
      </c>
      <c r="I16" s="2"/>
      <c r="K16" s="2" t="str">
        <f>VLOOKUP(G16,List!B:E,4,0)</f>
        <v>dcsm-EF_PWI_ON_CRUISE</v>
      </c>
      <c r="L16" s="2">
        <f>VLOOKUP(G16,List!B:G,6,0)</f>
        <v>27</v>
      </c>
      <c r="M16" s="14" t="e">
        <f t="shared" si="13"/>
        <v>#REF!</v>
      </c>
      <c r="N16" t="str">
        <f t="shared" si="14"/>
        <v>0000    CALL dcsm-EF_PWI_ON_CRUISE -Run</v>
      </c>
    </row>
    <row r="17" spans="1:14">
      <c r="C17" s="13" t="e">
        <f t="shared" si="15"/>
        <v>#REF!</v>
      </c>
      <c r="D17" s="13" t="e">
        <f t="shared" si="16"/>
        <v>#REF!</v>
      </c>
      <c r="E17" s="2"/>
      <c r="F17" s="88"/>
      <c r="G17" s="15" t="s">
        <v>31</v>
      </c>
      <c r="H17" s="2">
        <f>VLOOKUP(G17,List!B:C,2,0)</f>
        <v>386</v>
      </c>
      <c r="I17" s="2"/>
      <c r="K17" s="2" t="str">
        <f>VLOOKUP(G17,List!B:E,4,0)</f>
        <v>dcsm-EF_MEA_ON_SW</v>
      </c>
      <c r="L17" s="2">
        <f>VLOOKUP(G17,List!B:G,6,0)</f>
        <v>21</v>
      </c>
      <c r="M17" s="14" t="e">
        <f t="shared" si="13"/>
        <v>#REF!</v>
      </c>
      <c r="N17" t="str">
        <f t="shared" si="14"/>
        <v>0000    CALL dcsm-EF_MEA_ON_SW -Run</v>
      </c>
    </row>
    <row r="18" spans="1:14">
      <c r="C18" s="13" t="e">
        <f t="shared" si="15"/>
        <v>#REF!</v>
      </c>
      <c r="D18" s="13" t="e">
        <f t="shared" si="16"/>
        <v>#REF!</v>
      </c>
      <c r="E18" s="2"/>
      <c r="F18" s="88"/>
      <c r="G18" s="15" t="s">
        <v>0</v>
      </c>
      <c r="H18" s="2">
        <f>VLOOKUP(G18,List!B:C,2,0)</f>
        <v>564</v>
      </c>
      <c r="I18" s="2"/>
      <c r="K18" s="2" t="str">
        <f>VLOOKUP(G18,List!B:E,4,0)</f>
        <v>dcsm-EF_ENA_power_ON</v>
      </c>
      <c r="L18" s="2">
        <f>VLOOKUP(G18,List!B:G,6,0)</f>
        <v>7</v>
      </c>
      <c r="M18" s="14" t="e">
        <f t="shared" si="13"/>
        <v>#REF!</v>
      </c>
      <c r="N18" t="str">
        <f t="shared" si="14"/>
        <v>0000    CALL dcsm-EF_ENA_power_ON -Run</v>
      </c>
    </row>
    <row r="19" spans="1:14">
      <c r="C19" s="13" t="e">
        <f t="shared" si="15"/>
        <v>#REF!</v>
      </c>
      <c r="D19" s="13" t="e">
        <f t="shared" si="16"/>
        <v>#REF!</v>
      </c>
      <c r="E19" s="2"/>
      <c r="F19" s="88"/>
      <c r="G19" s="2" t="s">
        <v>383</v>
      </c>
      <c r="H19" s="2">
        <f>VLOOKUP(G19,List!B:C,2,0)</f>
        <v>582</v>
      </c>
      <c r="I19" s="2"/>
      <c r="K19" s="2" t="str">
        <f>VLOOKUP(G19,List!B:E,4,0)</f>
        <v>dcsm-EF_MIA_ON_ASIC_LDET_LEVEL30</v>
      </c>
      <c r="L19" s="2">
        <f>VLOOKUP(G19,List!B:G,6,0)</f>
        <v>11</v>
      </c>
      <c r="M19" s="14" t="e">
        <f t="shared" si="13"/>
        <v>#REF!</v>
      </c>
      <c r="N19" t="str">
        <f t="shared" si="14"/>
        <v>0000    CALL dcsm-EF_MIA_ON_ASIC_LDET_LEVEL30 -Run</v>
      </c>
    </row>
    <row r="20" spans="1:14">
      <c r="C20" s="13" t="e">
        <f>D20-H20/3600/24</f>
        <v>#REF!</v>
      </c>
      <c r="D20" s="13" t="e">
        <f>C21</f>
        <v>#REF!</v>
      </c>
      <c r="E20" s="2"/>
      <c r="F20" s="88"/>
      <c r="G20" s="15" t="s">
        <v>1</v>
      </c>
      <c r="H20" s="2">
        <f>VLOOKUP(G20,List!B:C,2,0)</f>
        <v>1230</v>
      </c>
      <c r="I20" s="2"/>
      <c r="K20" s="2" t="str">
        <f>VLOOKUP(G20,List!B:E,4,0)</f>
        <v>dcsm-EF_HEP_ON_START_for_TL</v>
      </c>
      <c r="L20" s="2">
        <f>VLOOKUP(G20,List!B:G,6,0)</f>
        <v>34</v>
      </c>
      <c r="M20" s="14" t="e">
        <f t="shared" si="13"/>
        <v>#REF!</v>
      </c>
      <c r="N20" t="str">
        <f t="shared" si="14"/>
        <v>0000    CALL dcsm-EF_HEP_ON_START_for_TL -Run</v>
      </c>
    </row>
    <row r="21" spans="1:14" ht="18.600000000000001" thickBot="1">
      <c r="C21" s="13" t="e">
        <f>D21-H21/3600/24</f>
        <v>#REF!</v>
      </c>
      <c r="D21" s="13" t="e">
        <f>C22</f>
        <v>#REF!</v>
      </c>
      <c r="E21" s="47"/>
      <c r="F21" s="89"/>
      <c r="G21" s="26" t="s">
        <v>33</v>
      </c>
      <c r="H21" s="69">
        <f>VLOOKUP(G21,List!B:C,2,0)</f>
        <v>202</v>
      </c>
      <c r="I21" s="69"/>
      <c r="J21" s="65"/>
      <c r="K21" s="69" t="str">
        <f>VLOOKUP(G21,List!B:E,4,0)</f>
        <v>dcsm-EF_MDM_ON</v>
      </c>
      <c r="L21" s="69">
        <f>VLOOKUP(G21,List!B:G,6,0)</f>
        <v>6</v>
      </c>
      <c r="M21" s="71" t="e">
        <f t="shared" si="13"/>
        <v>#REF!</v>
      </c>
      <c r="N21" t="str">
        <f t="shared" si="14"/>
        <v>0000    CALL dcsm-EF_MDM_ON -Run</v>
      </c>
    </row>
    <row r="22" spans="1:14" ht="18.600000000000001" thickBot="1">
      <c r="A22" s="65"/>
      <c r="B22" s="66"/>
      <c r="C22" s="18" t="e">
        <f>#REF!</f>
        <v>#REF!</v>
      </c>
      <c r="D22" s="18" t="e">
        <f t="shared" ref="D22" si="17">C22+H22/3600/24</f>
        <v>#REF!</v>
      </c>
      <c r="E22" s="19" t="s">
        <v>160</v>
      </c>
      <c r="F22" s="20"/>
      <c r="G22" s="21" t="e">
        <f>(#REF!-D21)*24*3600</f>
        <v>#REF!</v>
      </c>
      <c r="H22" s="72">
        <v>1200</v>
      </c>
      <c r="I22" s="72"/>
      <c r="J22" s="17"/>
      <c r="K22" s="72" t="e">
        <f>VLOOKUP(G22,List!B:E,4,0)</f>
        <v>#REF!</v>
      </c>
      <c r="L22" s="72" t="e">
        <f>VLOOKUP(G22,List!B:G,6,0)</f>
        <v>#REF!</v>
      </c>
      <c r="M22" s="73" t="e">
        <f t="shared" si="13"/>
        <v>#REF!</v>
      </c>
      <c r="N22" t="e">
        <f>"0000    WAIT_SEC  "&amp;TEXT(G22,"#0")</f>
        <v>#REF!</v>
      </c>
    </row>
  </sheetData>
  <mergeCells count="1">
    <mergeCell ref="F16:F21"/>
  </mergeCells>
  <phoneticPr fontId="1"/>
  <conditionalFormatting sqref="H2:H1048576">
    <cfRule type="expression" dxfId="4" priority="5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16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6"/>
    </sheetView>
  </sheetViews>
  <sheetFormatPr defaultRowHeight="18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>
      <c r="A2" s="31"/>
      <c r="B2" s="32"/>
      <c r="C2" s="13" t="e">
        <f t="shared" ref="C2:C5" si="0">D2-H2/3600/24</f>
        <v>#REF!</v>
      </c>
      <c r="D2" s="13" t="e">
        <f t="shared" ref="D2:D5" si="1">C3</f>
        <v>#REF!</v>
      </c>
      <c r="E2" s="2"/>
      <c r="F2" s="88" t="s">
        <v>11</v>
      </c>
      <c r="G2" s="15" t="s">
        <v>12</v>
      </c>
      <c r="H2" s="2">
        <f>VLOOKUP(G2,List!B:C,2,0)</f>
        <v>70</v>
      </c>
      <c r="I2" s="33"/>
      <c r="K2" s="2" t="str">
        <f>VLOOKUP(G2,List!B:E,4,0)</f>
        <v>dcsm-EF_HEPE_OFF_STOP</v>
      </c>
      <c r="L2" s="2">
        <f>VLOOKUP(G2,List!B:G,6,0)</f>
        <v>4</v>
      </c>
      <c r="M2" s="14" t="e">
        <f t="shared" ref="M2:M7" si="2">C2-317/3600/24</f>
        <v>#REF!</v>
      </c>
      <c r="N2" t="str">
        <f>+"0000    CALL "&amp;K2&amp;" -Run"</f>
        <v>0000    CALL dcsm-EF_HEPE_OFF_STOP -Run</v>
      </c>
      <c r="P2" t="s">
        <v>129</v>
      </c>
      <c r="Q2" t="s">
        <v>98</v>
      </c>
      <c r="U2" t="str">
        <f t="shared" ref="U2:U6" si="3">+IF(Q2=K2,"","x")</f>
        <v/>
      </c>
    </row>
    <row r="3" spans="1:21">
      <c r="A3" s="31"/>
      <c r="B3" s="32"/>
      <c r="C3" s="13" t="e">
        <f t="shared" si="0"/>
        <v>#REF!</v>
      </c>
      <c r="D3" s="13" t="e">
        <f t="shared" si="1"/>
        <v>#REF!</v>
      </c>
      <c r="E3" s="2"/>
      <c r="F3" s="88"/>
      <c r="G3" s="15" t="s">
        <v>13</v>
      </c>
      <c r="H3" s="2">
        <f>VLOOKUP(G3,List!B:C,2,0)</f>
        <v>160</v>
      </c>
      <c r="I3" s="33"/>
      <c r="K3" s="2" t="str">
        <f>VLOOKUP(G3,List!B:E,4,0)</f>
        <v>dcsm-EF_MIA_OFF</v>
      </c>
      <c r="L3" s="2">
        <f>VLOOKUP(G3,List!B:G,6,0)</f>
        <v>4</v>
      </c>
      <c r="M3" s="14" t="e">
        <f t="shared" si="2"/>
        <v>#REF!</v>
      </c>
      <c r="N3" t="str">
        <f t="shared" ref="N3:N16" si="4">+"0000    CALL "&amp;K3&amp;" -Run"</f>
        <v>0000    CALL dcsm-EF_MIA_OFF -Run</v>
      </c>
      <c r="P3" t="s">
        <v>129</v>
      </c>
      <c r="Q3" t="s">
        <v>102</v>
      </c>
      <c r="U3" t="str">
        <f t="shared" si="3"/>
        <v>x</v>
      </c>
    </row>
    <row r="4" spans="1:21">
      <c r="A4" s="31"/>
      <c r="B4" s="32"/>
      <c r="C4" s="13" t="e">
        <f t="shared" si="0"/>
        <v>#REF!</v>
      </c>
      <c r="D4" s="13" t="e">
        <f t="shared" si="1"/>
        <v>#REF!</v>
      </c>
      <c r="E4" s="2"/>
      <c r="F4" s="88"/>
      <c r="G4" s="15" t="s">
        <v>14</v>
      </c>
      <c r="H4" s="2">
        <f>VLOOKUP(G4,List!B:C,2,0)</f>
        <v>88</v>
      </c>
      <c r="I4" s="33"/>
      <c r="K4" s="2" t="str">
        <f>VLOOKUP(G4,List!B:E,4,0)</f>
        <v>dcsm-EF_ENA_power_OFF</v>
      </c>
      <c r="L4" s="2">
        <f>VLOOKUP(G4,List!B:G,6,0)</f>
        <v>4</v>
      </c>
      <c r="M4" s="14" t="e">
        <f t="shared" si="2"/>
        <v>#REF!</v>
      </c>
      <c r="N4" t="str">
        <f t="shared" si="4"/>
        <v>0000    CALL dcsm-EF_ENA_power_OFF -Run</v>
      </c>
      <c r="P4" t="s">
        <v>129</v>
      </c>
      <c r="Q4" t="s">
        <v>103</v>
      </c>
      <c r="U4" t="str">
        <f t="shared" si="3"/>
        <v>x</v>
      </c>
    </row>
    <row r="5" spans="1:21">
      <c r="A5" s="31"/>
      <c r="B5" s="32"/>
      <c r="C5" s="13" t="e">
        <f t="shared" si="0"/>
        <v>#REF!</v>
      </c>
      <c r="D5" s="13" t="e">
        <f t="shared" si="1"/>
        <v>#REF!</v>
      </c>
      <c r="E5" s="2"/>
      <c r="F5" s="88"/>
      <c r="G5" s="15" t="s">
        <v>15</v>
      </c>
      <c r="H5" s="2">
        <f>VLOOKUP(G5,List!B:C,2,0)</f>
        <v>164</v>
      </c>
      <c r="I5" s="33"/>
      <c r="K5" s="2" t="str">
        <f>VLOOKUP(G5,List!B:E,4,0)</f>
        <v>dcsm-EF_MEA_OFF</v>
      </c>
      <c r="L5" s="2">
        <f>VLOOKUP(G5,List!B:G,6,0)</f>
        <v>6</v>
      </c>
      <c r="M5" s="14" t="e">
        <f t="shared" si="2"/>
        <v>#REF!</v>
      </c>
      <c r="N5" t="str">
        <f t="shared" si="4"/>
        <v>0000    CALL dcsm-EF_MEA_OFF -Run</v>
      </c>
      <c r="P5" t="s">
        <v>129</v>
      </c>
      <c r="Q5" t="s">
        <v>105</v>
      </c>
      <c r="U5" t="str">
        <f t="shared" si="3"/>
        <v>x</v>
      </c>
    </row>
    <row r="6" spans="1:21">
      <c r="C6" s="13" t="e">
        <f t="shared" ref="C6:C15" si="5">D6-H6/3600/24</f>
        <v>#REF!</v>
      </c>
      <c r="D6" s="13" t="e">
        <f t="shared" ref="D6:D15" si="6">C7</f>
        <v>#REF!</v>
      </c>
      <c r="E6" s="2"/>
      <c r="F6" s="88"/>
      <c r="G6" s="15" t="s">
        <v>16</v>
      </c>
      <c r="H6" s="2">
        <f>VLOOKUP(G6,List!B:C,2,0)</f>
        <v>8</v>
      </c>
      <c r="I6" s="15"/>
      <c r="K6" s="2" t="str">
        <f>VLOOKUP(G6,List!B:E,4,0)</f>
        <v>dcsm-EF_MGF_OFF</v>
      </c>
      <c r="L6" s="2">
        <f>VLOOKUP(G6,List!B:G,6,0)</f>
        <v>1</v>
      </c>
      <c r="M6" s="14" t="e">
        <f t="shared" si="2"/>
        <v>#REF!</v>
      </c>
      <c r="N6" t="str">
        <f t="shared" si="4"/>
        <v>0000    CALL dcsm-EF_MGF_OFF -Run</v>
      </c>
      <c r="P6" t="s">
        <v>129</v>
      </c>
      <c r="Q6" t="s">
        <v>60</v>
      </c>
      <c r="U6" t="str">
        <f t="shared" si="3"/>
        <v>x</v>
      </c>
    </row>
    <row r="7" spans="1:21">
      <c r="C7" s="13" t="e">
        <f t="shared" si="5"/>
        <v>#REF!</v>
      </c>
      <c r="D7" s="13" t="e">
        <f t="shared" si="6"/>
        <v>#REF!</v>
      </c>
      <c r="E7" s="2"/>
      <c r="F7" s="88"/>
      <c r="G7" s="15" t="s">
        <v>17</v>
      </c>
      <c r="H7" s="2">
        <f>VLOOKUP(G7,List!B:C,2,0)</f>
        <v>80</v>
      </c>
      <c r="I7" s="15"/>
      <c r="K7" s="2" t="str">
        <f>VLOOKUP(G7,List!B:E,4,0)</f>
        <v>dcsm-EF_PWI_OFF</v>
      </c>
      <c r="L7" s="2">
        <f>VLOOKUP(G7,List!B:G,6,0)</f>
        <v>2</v>
      </c>
      <c r="M7" s="14" t="e">
        <f t="shared" si="2"/>
        <v>#REF!</v>
      </c>
      <c r="N7" t="str">
        <f t="shared" si="4"/>
        <v>0000    CALL dcsm-EF_PWI_OFF -Run</v>
      </c>
      <c r="U7" t="e">
        <f>+IF(#REF!=K7,"","x")</f>
        <v>#REF!</v>
      </c>
    </row>
    <row r="8" spans="1:21">
      <c r="C8" s="13" t="e">
        <f t="shared" si="5"/>
        <v>#REF!</v>
      </c>
      <c r="D8" s="13" t="e">
        <f t="shared" si="6"/>
        <v>#REF!</v>
      </c>
      <c r="E8" s="2"/>
      <c r="F8" s="88"/>
      <c r="G8" s="15" t="s">
        <v>26</v>
      </c>
      <c r="H8" s="2">
        <f>VLOOKUP(G8,List!B:C,2,0)</f>
        <v>40</v>
      </c>
      <c r="I8" s="15"/>
      <c r="K8" s="2" t="str">
        <f>VLOOKUP(G8,List!B:E,4,0)</f>
        <v>dcsm-EF_PME_OFF</v>
      </c>
      <c r="L8" s="2">
        <f>VLOOKUP(G8,List!B:G,6,0)</f>
        <v>1</v>
      </c>
      <c r="M8" s="14" t="e">
        <f t="shared" ref="M8:M15" si="7">C8-317/3600/24</f>
        <v>#REF!</v>
      </c>
      <c r="N8" t="str">
        <f t="shared" si="4"/>
        <v>0000    CALL dcsm-EF_PME_OFF -Run</v>
      </c>
    </row>
    <row r="9" spans="1:21">
      <c r="C9" s="13" t="e">
        <f t="shared" si="5"/>
        <v>#REF!</v>
      </c>
      <c r="D9" s="13" t="e">
        <f t="shared" si="6"/>
        <v>#REF!</v>
      </c>
      <c r="E9" s="2"/>
      <c r="F9" s="88"/>
      <c r="G9" s="2" t="s">
        <v>446</v>
      </c>
      <c r="H9" s="2">
        <f>VLOOKUP(G9,List!B:C,2,0)</f>
        <v>200</v>
      </c>
      <c r="I9" s="15"/>
      <c r="K9" s="2" t="str">
        <f>VLOOKUP(G9,List!B:E,4,0)</f>
        <v>dcsm-EF_MSA_OCL_OFF</v>
      </c>
      <c r="L9" s="2">
        <f>VLOOKUP(G9,List!B:G,6,0)</f>
        <v>5</v>
      </c>
      <c r="M9" s="14" t="e">
        <f t="shared" si="7"/>
        <v>#REF!</v>
      </c>
      <c r="N9" t="str">
        <f t="shared" si="4"/>
        <v>0000    CALL dcsm-EF_MSA_OCL_OFF -Run</v>
      </c>
    </row>
    <row r="10" spans="1:21">
      <c r="C10" s="13" t="e">
        <f t="shared" si="5"/>
        <v>#REF!</v>
      </c>
      <c r="D10" s="13" t="e">
        <f t="shared" si="6"/>
        <v>#REF!</v>
      </c>
      <c r="E10" s="2"/>
      <c r="F10" s="90"/>
      <c r="G10" s="15" t="s">
        <v>34</v>
      </c>
      <c r="H10" s="2">
        <f>VLOOKUP(G10,List!B:C,2,0)</f>
        <v>160</v>
      </c>
      <c r="I10" s="15"/>
      <c r="K10" s="2" t="str">
        <f>VLOOKUP(G10,List!B:E,4,0)</f>
        <v>dcsm-EF_MDM_OFF</v>
      </c>
      <c r="L10" s="2">
        <f>VLOOKUP(G10,List!B:G,6,0)</f>
        <v>4</v>
      </c>
      <c r="M10" s="14" t="e">
        <f t="shared" si="7"/>
        <v>#REF!</v>
      </c>
      <c r="N10" t="str">
        <f t="shared" si="4"/>
        <v>0000    CALL dcsm-EF_MDM_OFF -Run</v>
      </c>
    </row>
    <row r="11" spans="1:21">
      <c r="C11" s="13" t="e">
        <f t="shared" si="5"/>
        <v>#REF!</v>
      </c>
      <c r="D11" s="13" t="e">
        <f t="shared" si="6"/>
        <v>#REF!</v>
      </c>
      <c r="E11" s="2"/>
      <c r="F11" s="15" t="s">
        <v>18</v>
      </c>
      <c r="G11" s="15" t="s">
        <v>45</v>
      </c>
      <c r="H11" s="2">
        <f>VLOOKUP(G11,List!B:C,2,0)</f>
        <v>120</v>
      </c>
      <c r="I11" s="15"/>
      <c r="K11" s="2" t="str">
        <f>VLOOKUP(G11,List!B:E,4,0)</f>
        <v>dcsm-EF_MDP_POWEROFF</v>
      </c>
      <c r="L11" s="2">
        <f>VLOOKUP(G11,List!B:G,6,0)</f>
        <v>3</v>
      </c>
      <c r="M11" s="14" t="e">
        <f t="shared" si="7"/>
        <v>#REF!</v>
      </c>
      <c r="N11" t="str">
        <f t="shared" si="4"/>
        <v>0000    CALL dcsm-EF_MDP_POWEROFF -Run</v>
      </c>
    </row>
    <row r="12" spans="1:21">
      <c r="C12" s="13" t="e">
        <f t="shared" si="5"/>
        <v>#REF!</v>
      </c>
      <c r="D12" s="13" t="e">
        <f t="shared" si="6"/>
        <v>#REF!</v>
      </c>
      <c r="E12" s="2"/>
      <c r="F12" s="15" t="s">
        <v>460</v>
      </c>
      <c r="G12" s="75" t="s">
        <v>458</v>
      </c>
      <c r="H12" s="2">
        <f>VLOOKUP(G12,List!B:C,2,0)</f>
        <v>40</v>
      </c>
      <c r="I12" s="15"/>
      <c r="K12" s="2" t="str">
        <f>VLOOKUP(G12,List!B:E,4,0)</f>
        <v>dcsm-EF_BUS_TLM_MODE_6</v>
      </c>
      <c r="L12" s="2">
        <f>VLOOKUP(G12,List!B:G,6,0)</f>
        <v>1</v>
      </c>
      <c r="M12" s="14" t="e">
        <f t="shared" si="7"/>
        <v>#REF!</v>
      </c>
      <c r="N12" t="str">
        <f t="shared" si="4"/>
        <v>0000    CALL dcsm-EF_BUS_TLM_MODE_6 -Run</v>
      </c>
    </row>
    <row r="13" spans="1:21">
      <c r="C13" s="13" t="e">
        <f t="shared" si="5"/>
        <v>#REF!</v>
      </c>
      <c r="D13" s="13" t="e">
        <f t="shared" si="6"/>
        <v>#REF!</v>
      </c>
      <c r="E13" s="2"/>
      <c r="F13" s="84" t="s">
        <v>489</v>
      </c>
      <c r="G13" s="61" t="s">
        <v>461</v>
      </c>
      <c r="H13" s="2">
        <f>VLOOKUP(G13,List!B:C,2,0)</f>
        <v>80000</v>
      </c>
      <c r="I13" s="2"/>
      <c r="K13" s="2" t="str">
        <f>VLOOKUP(G13,List!B:E,4,0)</f>
        <v>WAIT_SEC 80000</v>
      </c>
      <c r="L13" s="2">
        <f>VLOOKUP(G13,List!B:G,6,0)</f>
        <v>0</v>
      </c>
      <c r="M13" s="14" t="e">
        <f t="shared" si="7"/>
        <v>#REF!</v>
      </c>
      <c r="N13" t="str">
        <f>"0000    WAIT_SEC  "&amp;TEXT(H13,"#0")</f>
        <v>0000    WAIT_SEC  80000</v>
      </c>
    </row>
    <row r="14" spans="1:21">
      <c r="C14" s="13" t="e">
        <f t="shared" si="5"/>
        <v>#REF!</v>
      </c>
      <c r="D14" s="13" t="e">
        <f t="shared" si="6"/>
        <v>#REF!</v>
      </c>
      <c r="E14" s="2"/>
      <c r="F14" s="85"/>
      <c r="G14" s="61" t="s">
        <v>461</v>
      </c>
      <c r="H14" s="2">
        <f>VLOOKUP(G14,List!B:C,2,0)</f>
        <v>80000</v>
      </c>
      <c r="I14" s="2"/>
      <c r="K14" s="2" t="str">
        <f>VLOOKUP(G14,List!B:E,4,0)</f>
        <v>WAIT_SEC 80000</v>
      </c>
      <c r="L14" s="2">
        <f>VLOOKUP(G14,List!B:G,6,0)</f>
        <v>0</v>
      </c>
      <c r="M14" s="14" t="e">
        <f t="shared" si="7"/>
        <v>#REF!</v>
      </c>
      <c r="N14" t="str">
        <f t="shared" ref="N14" si="8">"0000    WAIT_SEC  "&amp;TEXT(H14,"#0")</f>
        <v>0000    WAIT_SEC  80000</v>
      </c>
    </row>
    <row r="15" spans="1:21" ht="18.600000000000001" thickBot="1">
      <c r="C15" s="13" t="e">
        <f t="shared" si="5"/>
        <v>#REF!</v>
      </c>
      <c r="D15" s="13" t="e">
        <f t="shared" si="6"/>
        <v>#REF!</v>
      </c>
      <c r="E15" s="2"/>
      <c r="F15" s="67" t="s">
        <v>19</v>
      </c>
      <c r="G15" s="78" t="s">
        <v>465</v>
      </c>
      <c r="H15" s="69">
        <f>VLOOKUP(G15,List!B:C,2,0)</f>
        <v>260</v>
      </c>
      <c r="I15" s="70"/>
      <c r="J15" s="65"/>
      <c r="K15" s="69" t="str">
        <f>VLOOKUP(G15,List!B:E,4,0)</f>
        <v>dcsm-EF_BUS_MONI_OFF_ROMUPL_ENA</v>
      </c>
      <c r="L15" s="69">
        <f>VLOOKUP(G15,List!B:G,6,0)</f>
        <v>6</v>
      </c>
      <c r="M15" s="71" t="e">
        <f t="shared" si="7"/>
        <v>#REF!</v>
      </c>
      <c r="N15" t="str">
        <f t="shared" si="4"/>
        <v>0000    CALL dcsm-EF_BUS_MONI_OFF_ROMUPL_ENA -Run</v>
      </c>
    </row>
    <row r="16" spans="1:21" ht="18.600000000000001" thickBot="1">
      <c r="A16" s="16"/>
      <c r="B16" s="17"/>
      <c r="C16" s="18" t="e">
        <f>#REF!</f>
        <v>#REF!</v>
      </c>
      <c r="D16" s="18" t="e">
        <f>C16+#REF!/3600/24</f>
        <v>#REF!</v>
      </c>
      <c r="E16" s="18" t="e">
        <f>#REF!</f>
        <v>#REF!</v>
      </c>
      <c r="F16" s="20"/>
      <c r="G16" s="20" t="s">
        <v>156</v>
      </c>
      <c r="H16" s="68">
        <v>1200</v>
      </c>
      <c r="I16" s="65"/>
      <c r="J16" s="65"/>
      <c r="K16" s="69" t="e">
        <f>VLOOKUP(G16,List!B:E,4,0)</f>
        <v>#N/A</v>
      </c>
      <c r="L16" s="69" t="e">
        <f>VLOOKUP(G16,List!B:G,6,0)</f>
        <v>#N/A</v>
      </c>
      <c r="M16" s="71" t="e">
        <f t="shared" ref="M16" si="9">C16-317/3600/24</f>
        <v>#REF!</v>
      </c>
      <c r="N16" t="e">
        <f t="shared" si="4"/>
        <v>#N/A</v>
      </c>
    </row>
  </sheetData>
  <mergeCells count="1">
    <mergeCell ref="F2:F10"/>
  </mergeCells>
  <phoneticPr fontId="1"/>
  <conditionalFormatting sqref="H2:H1048576">
    <cfRule type="expression" dxfId="3" priority="1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15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F7" sqref="F7"/>
    </sheetView>
  </sheetViews>
  <sheetFormatPr defaultRowHeight="18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>
      <c r="C2" s="13" t="e">
        <f>#REF!</f>
        <v>#REF!</v>
      </c>
      <c r="D2" s="14" t="e">
        <f t="shared" ref="D2:D15" si="0">C2+H2/3600/24</f>
        <v>#REF!</v>
      </c>
      <c r="E2" s="24"/>
      <c r="F2" s="88" t="s">
        <v>5</v>
      </c>
      <c r="G2" s="26" t="s">
        <v>6</v>
      </c>
      <c r="H2" s="2">
        <f>VLOOKUP(G2,List!B:C,2,0)</f>
        <v>270</v>
      </c>
      <c r="I2" s="25"/>
      <c r="K2" s="2" t="str">
        <f>VLOOKUP(G2,List!B:E,4,0)</f>
        <v>dcsm-EF_HEPE_HV_ON_OBS_START</v>
      </c>
      <c r="L2" s="2">
        <f>VLOOKUP(G2,List!B:G,6,0)</f>
        <v>6</v>
      </c>
      <c r="M2" s="14" t="e">
        <f t="shared" ref="M2:M8" si="1">C2-317/3600/24</f>
        <v>#REF!</v>
      </c>
      <c r="N2" t="str">
        <f>+"0000    CALL "&amp;K2&amp;" -Run"</f>
        <v>0000    CALL dcsm-EF_HEPE_HV_ON_OBS_START -Run</v>
      </c>
      <c r="P2" t="s">
        <v>129</v>
      </c>
      <c r="Q2" t="s">
        <v>77</v>
      </c>
      <c r="U2" t="str">
        <f t="shared" ref="U2:U8" si="2">+IF(Q2=K2,"","x")</f>
        <v>x</v>
      </c>
    </row>
    <row r="3" spans="1:21">
      <c r="C3" s="13" t="e">
        <f>D2</f>
        <v>#REF!</v>
      </c>
      <c r="D3" s="13" t="e">
        <f t="shared" si="0"/>
        <v>#REF!</v>
      </c>
      <c r="E3" s="2"/>
      <c r="F3" s="88"/>
      <c r="G3" s="2" t="s">
        <v>431</v>
      </c>
      <c r="H3" s="2">
        <f>VLOOKUP(G3,List!B:C,2,0)</f>
        <v>344</v>
      </c>
      <c r="I3" s="15"/>
      <c r="K3" s="2" t="str">
        <f>VLOOKUP(G3,List!B:E,4,0)</f>
        <v>dcsm-EF_ENA_HV_ON_MASS_PECM4881</v>
      </c>
      <c r="L3" s="2">
        <f>VLOOKUP(G3,List!B:G,6,0)</f>
        <v>18</v>
      </c>
      <c r="M3" s="14" t="e">
        <f t="shared" si="1"/>
        <v>#REF!</v>
      </c>
      <c r="N3" t="str">
        <f t="shared" ref="N3:N5" si="3">+"0000    CALL "&amp;K3&amp;" -Run"</f>
        <v>0000    CALL dcsm-EF_ENA_HV_ON_MASS_PECM4881 -Run</v>
      </c>
      <c r="P3" t="s">
        <v>129</v>
      </c>
      <c r="Q3" t="s">
        <v>86</v>
      </c>
      <c r="U3" t="str">
        <f t="shared" si="2"/>
        <v>x</v>
      </c>
    </row>
    <row r="4" spans="1:21">
      <c r="C4" s="13" t="e">
        <f t="shared" ref="C4:C8" si="4">D3</f>
        <v>#REF!</v>
      </c>
      <c r="D4" s="13" t="e">
        <f t="shared" si="0"/>
        <v>#REF!</v>
      </c>
      <c r="E4" s="2"/>
      <c r="F4" s="88"/>
      <c r="G4" s="15" t="s">
        <v>434</v>
      </c>
      <c r="H4" s="2">
        <f>VLOOKUP(G4,List!B:C,2,0)</f>
        <v>262</v>
      </c>
      <c r="I4" s="15" t="s">
        <v>58</v>
      </c>
      <c r="K4" s="2" t="str">
        <f>VLOOKUP(G4,List!B:E,4,0)</f>
        <v>dcsm-EF_MIA_HV_ON_SW_RC</v>
      </c>
      <c r="L4" s="2">
        <f>VLOOKUP(G4,List!B:G,6,0)</f>
        <v>7</v>
      </c>
      <c r="M4" s="14" t="e">
        <f t="shared" si="1"/>
        <v>#REF!</v>
      </c>
      <c r="N4" t="str">
        <f t="shared" si="3"/>
        <v>0000    CALL dcsm-EF_MIA_HV_ON_SW_RC -Run</v>
      </c>
      <c r="P4" t="s">
        <v>129</v>
      </c>
      <c r="Q4" t="s">
        <v>87</v>
      </c>
      <c r="U4" t="str">
        <f t="shared" si="2"/>
        <v>x</v>
      </c>
    </row>
    <row r="5" spans="1:21">
      <c r="C5" s="13" t="e">
        <f t="shared" si="4"/>
        <v>#REF!</v>
      </c>
      <c r="D5" s="13" t="e">
        <f t="shared" si="0"/>
        <v>#REF!</v>
      </c>
      <c r="E5" s="2"/>
      <c r="F5" s="88"/>
      <c r="G5" s="2" t="s">
        <v>30</v>
      </c>
      <c r="H5" s="2">
        <f>VLOOKUP(G5,List!B:C,2,0)</f>
        <v>1756</v>
      </c>
      <c r="I5" s="15" t="s">
        <v>58</v>
      </c>
      <c r="K5" s="2" t="str">
        <f>VLOOKUP(G5,List!B:E,4,0)</f>
        <v>dcsm-EF_MEA_HV_ON</v>
      </c>
      <c r="L5" s="2">
        <v>0</v>
      </c>
      <c r="M5" s="14" t="e">
        <f t="shared" si="1"/>
        <v>#REF!</v>
      </c>
      <c r="N5" t="str">
        <f t="shared" si="3"/>
        <v>0000    CALL dcsm-EF_MEA_HV_ON -Run</v>
      </c>
      <c r="P5" t="s">
        <v>130</v>
      </c>
      <c r="Q5">
        <v>26900</v>
      </c>
      <c r="U5" t="str">
        <f t="shared" si="2"/>
        <v>x</v>
      </c>
    </row>
    <row r="6" spans="1:21">
      <c r="C6" s="13" t="e">
        <f t="shared" si="4"/>
        <v>#REF!</v>
      </c>
      <c r="D6" s="13" t="e">
        <f t="shared" si="0"/>
        <v>#REF!</v>
      </c>
      <c r="E6" s="2"/>
      <c r="F6" s="88"/>
      <c r="G6" s="75" t="s">
        <v>457</v>
      </c>
      <c r="H6" s="2">
        <f>VLOOKUP(G6,List!B:C,2,0)</f>
        <v>2516</v>
      </c>
      <c r="I6" s="15" t="s">
        <v>57</v>
      </c>
      <c r="K6" s="2" t="str">
        <f>VLOOKUP(G6,List!B:E,4,0)</f>
        <v>dcsm-EF_MSA_HV_ON_11kV</v>
      </c>
      <c r="L6" s="2">
        <f>VLOOKUP(G6,List!B:G,6,0)</f>
        <v>6</v>
      </c>
      <c r="M6" s="14" t="e">
        <f t="shared" si="1"/>
        <v>#REF!</v>
      </c>
      <c r="N6" t="str">
        <f t="shared" ref="N6:N7" si="5">+"0000    CALL "&amp;K6&amp;" -Run"</f>
        <v>0000    CALL dcsm-EF_MSA_HV_ON_11kV -Run</v>
      </c>
      <c r="P6" t="s">
        <v>129</v>
      </c>
      <c r="Q6" t="s">
        <v>88</v>
      </c>
      <c r="U6" t="str">
        <f t="shared" si="2"/>
        <v>x</v>
      </c>
    </row>
    <row r="7" spans="1:21">
      <c r="C7" s="13" t="e">
        <f>D6</f>
        <v>#REF!</v>
      </c>
      <c r="D7" s="13" t="e">
        <f t="shared" si="0"/>
        <v>#REF!</v>
      </c>
      <c r="E7" s="2"/>
      <c r="F7" s="15" t="s">
        <v>21</v>
      </c>
      <c r="G7" s="15" t="s">
        <v>22</v>
      </c>
      <c r="H7" s="2">
        <f>VLOOKUP(G7,List!B:C,2,0)</f>
        <v>42</v>
      </c>
      <c r="I7" s="15"/>
      <c r="K7" s="2" t="str">
        <f>VLOOKUP(G7,List!B:E,4,0)</f>
        <v>dcsm-EF_BUS_TLM_MODE_5</v>
      </c>
      <c r="L7" s="2">
        <f>VLOOKUP(G7,List!B:G,6,0)</f>
        <v>2</v>
      </c>
      <c r="M7" s="14" t="e">
        <f t="shared" si="1"/>
        <v>#REF!</v>
      </c>
      <c r="N7" t="str">
        <f t="shared" si="5"/>
        <v>0000    CALL dcsm-EF_BUS_TLM_MODE_5 -Run</v>
      </c>
      <c r="P7" t="s">
        <v>129</v>
      </c>
      <c r="Q7" t="s">
        <v>97</v>
      </c>
      <c r="U7" t="str">
        <f t="shared" si="2"/>
        <v>x</v>
      </c>
    </row>
    <row r="8" spans="1:21">
      <c r="C8" s="27" t="e">
        <f t="shared" si="4"/>
        <v>#REF!</v>
      </c>
      <c r="D8" s="27" t="e">
        <f>C9</f>
        <v>#REF!</v>
      </c>
      <c r="E8" s="28" t="s">
        <v>432</v>
      </c>
      <c r="F8" s="29"/>
      <c r="G8" s="29"/>
      <c r="H8" s="30" t="e">
        <f>(D8-C8)*3600*24</f>
        <v>#REF!</v>
      </c>
      <c r="I8" s="23"/>
      <c r="K8" s="64" t="e">
        <f>VLOOKUP(G8,List!B:E,4,0)</f>
        <v>#N/A</v>
      </c>
      <c r="L8" s="64">
        <v>0</v>
      </c>
      <c r="M8" s="74" t="e">
        <f t="shared" si="1"/>
        <v>#REF!</v>
      </c>
      <c r="N8" t="e">
        <f>"0000    WAIT_SEC  "&amp;TEXT(H8,"#0")</f>
        <v>#REF!</v>
      </c>
      <c r="P8" t="s">
        <v>130</v>
      </c>
      <c r="Q8">
        <v>1800</v>
      </c>
      <c r="U8" t="e">
        <f t="shared" si="2"/>
        <v>#N/A</v>
      </c>
    </row>
    <row r="9" spans="1:21">
      <c r="C9" s="13" t="e">
        <f>D9-H9/3600/24</f>
        <v>#REF!</v>
      </c>
      <c r="D9" s="13" t="e">
        <f>C10</f>
        <v>#REF!</v>
      </c>
      <c r="E9" s="2"/>
      <c r="F9" s="15" t="s">
        <v>23</v>
      </c>
      <c r="G9" s="15" t="s">
        <v>24</v>
      </c>
      <c r="H9" s="2">
        <f>VLOOKUP(G9,List!B:C,2,0)</f>
        <v>42</v>
      </c>
      <c r="I9" s="15" t="s">
        <v>58</v>
      </c>
      <c r="K9" s="2" t="str">
        <f>VLOOKUP(G9,List!B:E,4,0)</f>
        <v>dcsm-EF_BUS_TLM_MODE_10</v>
      </c>
      <c r="L9" s="2">
        <f>VLOOKUP(G9,List!B:G,6,0)</f>
        <v>2</v>
      </c>
      <c r="M9" s="14" t="e">
        <f t="shared" ref="M9:M15" si="6">C9-317/3600/24</f>
        <v>#REF!</v>
      </c>
      <c r="N9" t="str">
        <f t="shared" ref="N9:N14" si="7">+"0000    CALL "&amp;K9&amp;" -Run"</f>
        <v>0000    CALL dcsm-EF_BUS_TLM_MODE_10 -Run</v>
      </c>
    </row>
    <row r="10" spans="1:21">
      <c r="C10" s="13" t="e">
        <f>D10-H10/3600/24</f>
        <v>#REF!</v>
      </c>
      <c r="D10" s="13" t="e">
        <f>C11</f>
        <v>#REF!</v>
      </c>
      <c r="E10" s="2"/>
      <c r="F10" s="91" t="s">
        <v>7</v>
      </c>
      <c r="G10" s="15" t="s">
        <v>8</v>
      </c>
      <c r="H10" s="2">
        <f>VLOOKUP(G10,List!B:C,2,0)</f>
        <v>190</v>
      </c>
      <c r="I10" s="15" t="s">
        <v>58</v>
      </c>
      <c r="K10" s="2" t="str">
        <f>VLOOKUP(G10,List!B:E,4,0)</f>
        <v>dcsm-EF_HEPE_HV_OFF_OBS_OFF</v>
      </c>
      <c r="L10" s="2">
        <f>VLOOKUP(G10,List!B:G,6,0)</f>
        <v>5</v>
      </c>
      <c r="M10" s="14" t="e">
        <f t="shared" si="6"/>
        <v>#REF!</v>
      </c>
      <c r="N10" t="str">
        <f t="shared" si="7"/>
        <v>0000    CALL dcsm-EF_HEPE_HV_OFF_OBS_OFF -Run</v>
      </c>
    </row>
    <row r="11" spans="1:21">
      <c r="C11" s="13" t="e">
        <f t="shared" ref="C11:C13" si="8">D11-H11/3600/24</f>
        <v>#REF!</v>
      </c>
      <c r="D11" s="13" t="e">
        <f t="shared" ref="D11:D14" si="9">C12</f>
        <v>#REF!</v>
      </c>
      <c r="E11" s="2"/>
      <c r="F11" s="91"/>
      <c r="G11" s="15" t="s">
        <v>9</v>
      </c>
      <c r="H11" s="2">
        <f>VLOOKUP(G11,List!B:C,2,0)</f>
        <v>198</v>
      </c>
      <c r="I11" s="15" t="s">
        <v>58</v>
      </c>
      <c r="K11" s="2" t="str">
        <f>VLOOKUP(G11,List!B:E,4,0)</f>
        <v>dcsm-EF_ENA_HV_OFF</v>
      </c>
      <c r="L11" s="2">
        <f>VLOOKUP(G11,List!B:G,6,0)</f>
        <v>4</v>
      </c>
      <c r="M11" s="14" t="e">
        <f t="shared" si="6"/>
        <v>#REF!</v>
      </c>
      <c r="N11" t="str">
        <f t="shared" si="7"/>
        <v>0000    CALL dcsm-EF_ENA_HV_OFF -Run</v>
      </c>
    </row>
    <row r="12" spans="1:21">
      <c r="C12" s="13" t="e">
        <f>D12-H12/3600/24</f>
        <v>#REF!</v>
      </c>
      <c r="D12" s="13" t="e">
        <f t="shared" si="9"/>
        <v>#REF!</v>
      </c>
      <c r="E12" s="2"/>
      <c r="F12" s="91"/>
      <c r="G12" s="75" t="s">
        <v>455</v>
      </c>
      <c r="H12" s="2">
        <f>VLOOKUP(G12,List!B:C,2,0)</f>
        <v>320</v>
      </c>
      <c r="I12" s="15" t="s">
        <v>58</v>
      </c>
      <c r="K12" s="2" t="str">
        <f>VLOOKUP(G12,List!B:E,4,0)</f>
        <v>dcsm-EF_MSA_OCL2_HV_OFF</v>
      </c>
      <c r="L12" s="2">
        <f>VLOOKUP(G12,List!B:G,6,0)</f>
        <v>3</v>
      </c>
      <c r="M12" s="14" t="e">
        <f t="shared" si="6"/>
        <v>#REF!</v>
      </c>
      <c r="N12" t="str">
        <f t="shared" si="7"/>
        <v>0000    CALL dcsm-EF_MSA_OCL2_HV_OFF -Run</v>
      </c>
    </row>
    <row r="13" spans="1:21">
      <c r="C13" s="13" t="e">
        <f t="shared" si="8"/>
        <v>#REF!</v>
      </c>
      <c r="D13" s="13" t="e">
        <f t="shared" si="9"/>
        <v>#REF!</v>
      </c>
      <c r="E13" s="2"/>
      <c r="F13" s="91"/>
      <c r="G13" s="15" t="s">
        <v>10</v>
      </c>
      <c r="H13" s="2">
        <f>VLOOKUP(G13,List!B:C,2,0)</f>
        <v>60</v>
      </c>
      <c r="I13" s="15" t="s">
        <v>58</v>
      </c>
      <c r="K13" s="2" t="str">
        <f>VLOOKUP(G13,List!B:E,4,0)</f>
        <v>dcsm-EF_MIA_HV_OFF</v>
      </c>
      <c r="L13" s="2">
        <f>VLOOKUP(G13,List!B:G,6,0)</f>
        <v>1</v>
      </c>
      <c r="M13" s="14" t="e">
        <f t="shared" si="6"/>
        <v>#REF!</v>
      </c>
      <c r="N13" t="str">
        <f t="shared" si="7"/>
        <v>0000    CALL dcsm-EF_MIA_HV_OFF -Run</v>
      </c>
    </row>
    <row r="14" spans="1:21" ht="18.600000000000001" thickBot="1">
      <c r="C14" s="13" t="e">
        <f>D14-H14/3600/24</f>
        <v>#REF!</v>
      </c>
      <c r="D14" s="13" t="e">
        <f t="shared" si="9"/>
        <v>#REF!</v>
      </c>
      <c r="E14" s="2"/>
      <c r="F14" s="91"/>
      <c r="G14" s="8" t="s">
        <v>32</v>
      </c>
      <c r="H14" s="69">
        <f>VLOOKUP(G14,List!B:C,2,0)</f>
        <v>202</v>
      </c>
      <c r="I14" s="70" t="s">
        <v>58</v>
      </c>
      <c r="J14" s="65"/>
      <c r="K14" s="69" t="str">
        <f>VLOOKUP(G14,List!B:E,4,0)</f>
        <v>dcsm-EF_MEA_HV_OFF</v>
      </c>
      <c r="L14" s="69">
        <f>VLOOKUP(G14,List!B:G,6,0)</f>
        <v>20</v>
      </c>
      <c r="M14" s="71" t="e">
        <f t="shared" si="6"/>
        <v>#REF!</v>
      </c>
      <c r="N14" t="str">
        <f t="shared" si="7"/>
        <v>0000    CALL dcsm-EF_MEA_HV_OFF -Run</v>
      </c>
    </row>
    <row r="15" spans="1:21" ht="18.600000000000001" thickBot="1">
      <c r="A15" s="16"/>
      <c r="B15" s="17"/>
      <c r="C15" s="18" t="e">
        <f>#REF!</f>
        <v>#REF!</v>
      </c>
      <c r="D15" s="18" t="e">
        <f t="shared" si="0"/>
        <v>#REF!</v>
      </c>
      <c r="E15" s="19" t="s">
        <v>160</v>
      </c>
      <c r="F15" s="20"/>
      <c r="G15" s="21" t="e">
        <f>(#REF!-D14)*24*3600</f>
        <v>#REF!</v>
      </c>
      <c r="H15" s="72">
        <v>1200</v>
      </c>
      <c r="I15" s="22" t="s">
        <v>58</v>
      </c>
      <c r="J15" s="17"/>
      <c r="K15" s="72" t="e">
        <f>VLOOKUP(G15,List!B:E,4,0)</f>
        <v>#REF!</v>
      </c>
      <c r="L15" s="72" t="e">
        <f>VLOOKUP(G15,List!B:G,6,0)</f>
        <v>#REF!</v>
      </c>
      <c r="M15" s="73" t="e">
        <f t="shared" si="6"/>
        <v>#REF!</v>
      </c>
      <c r="N15" t="e">
        <f>"0000    WAIT_SEC  "&amp;TEXT(G15,"#0")</f>
        <v>#REF!</v>
      </c>
    </row>
  </sheetData>
  <mergeCells count="2">
    <mergeCell ref="F2:F6"/>
    <mergeCell ref="F10:F14"/>
  </mergeCells>
  <phoneticPr fontId="1"/>
  <conditionalFormatting sqref="H2:H1048576">
    <cfRule type="expression" dxfId="2" priority="1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C29"/>
  <sheetViews>
    <sheetView topLeftCell="B2" workbookViewId="0">
      <selection activeCell="B3" sqref="B3"/>
    </sheetView>
  </sheetViews>
  <sheetFormatPr defaultRowHeight="18"/>
  <cols>
    <col min="1" max="1" width="27.8984375" bestFit="1" customWidth="1"/>
    <col min="2" max="2" width="141.69921875" customWidth="1"/>
  </cols>
  <sheetData>
    <row r="1" spans="1:2">
      <c r="A1" t="s">
        <v>176</v>
      </c>
      <c r="B1" t="s">
        <v>177</v>
      </c>
    </row>
    <row r="2" spans="1:2" ht="409.2" customHeight="1">
      <c r="A2" t="s">
        <v>172</v>
      </c>
      <c r="B2" s="37" t="s">
        <v>438</v>
      </c>
    </row>
    <row r="3" spans="1:2" ht="288">
      <c r="A3" t="s">
        <v>175</v>
      </c>
      <c r="B3" s="37" t="s">
        <v>439</v>
      </c>
    </row>
    <row r="4" spans="1:2" ht="72">
      <c r="A4" t="s">
        <v>173</v>
      </c>
      <c r="B4" s="37" t="s">
        <v>186</v>
      </c>
    </row>
    <row r="5" spans="1:2" ht="72">
      <c r="A5" t="s">
        <v>174</v>
      </c>
      <c r="B5" s="37" t="s">
        <v>185</v>
      </c>
    </row>
    <row r="6" spans="1:2" ht="72">
      <c r="A6" t="s">
        <v>388</v>
      </c>
      <c r="B6" s="37" t="s">
        <v>178</v>
      </c>
    </row>
    <row r="7" spans="1:2" ht="72">
      <c r="A7" t="s">
        <v>20</v>
      </c>
      <c r="B7" s="37" t="s">
        <v>179</v>
      </c>
    </row>
    <row r="8" spans="1:2">
      <c r="A8" t="s">
        <v>44</v>
      </c>
    </row>
    <row r="9" spans="1:2" ht="72">
      <c r="A9" t="s">
        <v>18</v>
      </c>
      <c r="B9" s="37" t="s">
        <v>180</v>
      </c>
    </row>
    <row r="10" spans="1:2" ht="72">
      <c r="A10" t="s">
        <v>19</v>
      </c>
      <c r="B10" s="37" t="s">
        <v>181</v>
      </c>
    </row>
    <row r="11" spans="1:2" ht="72">
      <c r="A11" t="s">
        <v>4</v>
      </c>
      <c r="B11" s="37" t="s">
        <v>187</v>
      </c>
    </row>
    <row r="12" spans="1:2" ht="72">
      <c r="A12" t="s">
        <v>5</v>
      </c>
      <c r="B12" s="37" t="s">
        <v>188</v>
      </c>
    </row>
    <row r="13" spans="1:2" ht="72">
      <c r="A13" t="s">
        <v>21</v>
      </c>
      <c r="B13" s="37" t="s">
        <v>182</v>
      </c>
    </row>
    <row r="14" spans="1:2" ht="72">
      <c r="A14" s="1" t="s">
        <v>23</v>
      </c>
      <c r="B14" s="37" t="s">
        <v>183</v>
      </c>
    </row>
    <row r="15" spans="1:2" ht="72">
      <c r="A15" t="s">
        <v>7</v>
      </c>
      <c r="B15" s="37" t="s">
        <v>189</v>
      </c>
    </row>
    <row r="16" spans="1:2" ht="72">
      <c r="A16" t="s">
        <v>11</v>
      </c>
      <c r="B16" s="37" t="s">
        <v>190</v>
      </c>
    </row>
    <row r="17" spans="1:3" ht="72">
      <c r="A17" t="s">
        <v>389</v>
      </c>
      <c r="B17" s="37" t="s">
        <v>390</v>
      </c>
    </row>
    <row r="18" spans="1:3" ht="72">
      <c r="A18" t="s">
        <v>391</v>
      </c>
      <c r="B18" s="37" t="s">
        <v>392</v>
      </c>
    </row>
    <row r="19" spans="1:3">
      <c r="A19" s="9" t="s">
        <v>42</v>
      </c>
    </row>
    <row r="20" spans="1:3" ht="72">
      <c r="A20" s="8" t="s">
        <v>41</v>
      </c>
      <c r="B20" s="37" t="s">
        <v>184</v>
      </c>
    </row>
    <row r="21" spans="1:3">
      <c r="A21" t="s">
        <v>59</v>
      </c>
    </row>
    <row r="22" spans="1:3" ht="72">
      <c r="A22" s="8" t="s">
        <v>216</v>
      </c>
      <c r="B22" s="37" t="s">
        <v>393</v>
      </c>
    </row>
    <row r="23" spans="1:3" ht="36">
      <c r="A23" s="8" t="s">
        <v>394</v>
      </c>
      <c r="B23" s="37" t="s">
        <v>395</v>
      </c>
    </row>
    <row r="24" spans="1:3" ht="36">
      <c r="A24" s="8" t="s">
        <v>396</v>
      </c>
      <c r="B24" s="37" t="s">
        <v>397</v>
      </c>
    </row>
    <row r="25" spans="1:3" ht="32.4" customHeight="1"/>
    <row r="26" spans="1:3" ht="409.6">
      <c r="A26" s="77" t="s">
        <v>373</v>
      </c>
      <c r="B26" s="76" t="s">
        <v>202</v>
      </c>
      <c r="C26" t="s">
        <v>368</v>
      </c>
    </row>
    <row r="27" spans="1:3" ht="409.6">
      <c r="A27" t="s">
        <v>207</v>
      </c>
      <c r="B27" s="37" t="s">
        <v>380</v>
      </c>
    </row>
    <row r="28" spans="1:3" ht="288">
      <c r="A28" s="77" t="s">
        <v>374</v>
      </c>
      <c r="B28" s="76" t="s">
        <v>203</v>
      </c>
    </row>
    <row r="29" spans="1:3" ht="342">
      <c r="A29" t="s">
        <v>208</v>
      </c>
      <c r="B29" s="37" t="s">
        <v>381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I151"/>
  <sheetViews>
    <sheetView topLeftCell="A48" zoomScale="140" zoomScaleNormal="140" workbookViewId="0">
      <selection activeCell="B60" sqref="B60"/>
    </sheetView>
  </sheetViews>
  <sheetFormatPr defaultRowHeight="18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>
      <c r="A1" s="42"/>
      <c r="B1" s="42"/>
      <c r="C1" s="42" t="s">
        <v>25</v>
      </c>
      <c r="D1" s="42" t="s">
        <v>36</v>
      </c>
      <c r="E1" s="42" t="s">
        <v>35</v>
      </c>
      <c r="F1" s="42"/>
      <c r="G1" s="42" t="s">
        <v>37</v>
      </c>
    </row>
    <row r="2" spans="1:7">
      <c r="A2" s="92" t="s">
        <v>240</v>
      </c>
      <c r="B2" s="2" t="s">
        <v>241</v>
      </c>
      <c r="C2" s="2">
        <v>310</v>
      </c>
      <c r="D2" s="2"/>
      <c r="E2" s="2" t="s">
        <v>114</v>
      </c>
      <c r="F2" s="2"/>
      <c r="G2" s="2">
        <v>10</v>
      </c>
    </row>
    <row r="3" spans="1:7">
      <c r="A3" s="93"/>
      <c r="B3" s="2" t="s">
        <v>242</v>
      </c>
      <c r="C3" s="2">
        <v>40</v>
      </c>
      <c r="D3" s="2"/>
      <c r="E3" s="2" t="s">
        <v>220</v>
      </c>
      <c r="F3" s="2"/>
      <c r="G3" s="2">
        <v>1</v>
      </c>
    </row>
    <row r="4" spans="1:7">
      <c r="A4" s="93"/>
      <c r="B4" s="78" t="s">
        <v>469</v>
      </c>
      <c r="C4" s="78">
        <v>350</v>
      </c>
      <c r="D4" s="78"/>
      <c r="E4" s="78" t="s">
        <v>470</v>
      </c>
      <c r="F4" s="78"/>
      <c r="G4" s="78">
        <v>11</v>
      </c>
    </row>
    <row r="5" spans="1:7">
      <c r="A5" s="93"/>
      <c r="B5" s="2" t="s">
        <v>243</v>
      </c>
      <c r="C5" s="2">
        <v>1134</v>
      </c>
      <c r="D5" s="2"/>
      <c r="E5" s="2" t="s">
        <v>115</v>
      </c>
      <c r="F5" s="2"/>
      <c r="G5" s="2">
        <v>18</v>
      </c>
    </row>
    <row r="6" spans="1:7">
      <c r="A6" s="93"/>
      <c r="B6" s="2" t="s">
        <v>244</v>
      </c>
      <c r="C6" s="2">
        <v>2206</v>
      </c>
      <c r="D6" s="2"/>
      <c r="E6" s="2" t="s">
        <v>116</v>
      </c>
      <c r="F6" s="2"/>
      <c r="G6" s="2">
        <v>36</v>
      </c>
    </row>
    <row r="7" spans="1:7">
      <c r="A7" s="93"/>
      <c r="B7" s="2" t="s">
        <v>245</v>
      </c>
      <c r="C7" s="2">
        <v>2730</v>
      </c>
      <c r="D7" s="2"/>
      <c r="E7" s="2" t="s">
        <v>117</v>
      </c>
      <c r="F7" s="2"/>
      <c r="G7" s="2">
        <v>48</v>
      </c>
    </row>
    <row r="8" spans="1:7">
      <c r="A8" s="93"/>
      <c r="B8" s="2" t="s">
        <v>246</v>
      </c>
      <c r="C8" s="2">
        <v>1848</v>
      </c>
      <c r="D8" s="2"/>
      <c r="E8" s="2" t="s">
        <v>118</v>
      </c>
      <c r="F8" s="2"/>
      <c r="G8" s="2">
        <v>41</v>
      </c>
    </row>
    <row r="9" spans="1:7">
      <c r="A9" s="93"/>
      <c r="B9" s="2" t="s">
        <v>247</v>
      </c>
      <c r="C9" s="2">
        <v>2108</v>
      </c>
      <c r="D9" s="2"/>
      <c r="E9" s="2" t="s">
        <v>119</v>
      </c>
      <c r="F9" s="2"/>
      <c r="G9" s="2">
        <v>45</v>
      </c>
    </row>
    <row r="10" spans="1:7">
      <c r="A10" s="93"/>
      <c r="B10" s="2" t="s">
        <v>248</v>
      </c>
      <c r="C10" s="2">
        <v>120</v>
      </c>
      <c r="D10" s="2"/>
      <c r="E10" s="2" t="s">
        <v>120</v>
      </c>
      <c r="F10" s="2"/>
      <c r="G10" s="2">
        <v>4</v>
      </c>
    </row>
    <row r="11" spans="1:7">
      <c r="A11" s="93"/>
      <c r="B11" s="2" t="s">
        <v>249</v>
      </c>
      <c r="C11" s="2">
        <v>509</v>
      </c>
      <c r="D11" s="2"/>
      <c r="E11" s="2" t="s">
        <v>121</v>
      </c>
      <c r="F11" s="2"/>
      <c r="G11" s="2">
        <v>12</v>
      </c>
    </row>
    <row r="12" spans="1:7">
      <c r="A12" s="93"/>
      <c r="B12" s="2" t="s">
        <v>250</v>
      </c>
      <c r="C12" s="2">
        <v>4620</v>
      </c>
      <c r="D12" s="2"/>
      <c r="E12" s="2" t="s">
        <v>122</v>
      </c>
      <c r="F12" s="2"/>
      <c r="G12" s="2">
        <v>52</v>
      </c>
    </row>
    <row r="13" spans="1:7">
      <c r="A13" s="93"/>
      <c r="B13" s="2" t="s">
        <v>251</v>
      </c>
      <c r="C13" s="2">
        <v>3969</v>
      </c>
      <c r="D13" s="2"/>
      <c r="E13" s="2" t="s">
        <v>123</v>
      </c>
      <c r="F13" s="2"/>
      <c r="G13" s="2">
        <v>49</v>
      </c>
    </row>
    <row r="14" spans="1:7">
      <c r="A14" s="93"/>
      <c r="B14" s="2" t="s">
        <v>252</v>
      </c>
      <c r="C14" s="2">
        <v>1892</v>
      </c>
      <c r="D14" s="2"/>
      <c r="E14" s="2" t="s">
        <v>219</v>
      </c>
      <c r="F14" s="2"/>
      <c r="G14" s="2">
        <v>20</v>
      </c>
    </row>
    <row r="15" spans="1:7">
      <c r="A15" s="93"/>
      <c r="B15" s="78" t="s">
        <v>418</v>
      </c>
      <c r="C15" s="78">
        <v>1742</v>
      </c>
      <c r="D15" s="78"/>
      <c r="E15" s="78" t="s">
        <v>419</v>
      </c>
      <c r="F15" s="78"/>
      <c r="G15" s="78">
        <v>21</v>
      </c>
    </row>
    <row r="16" spans="1:7">
      <c r="A16" s="93"/>
      <c r="B16" s="2" t="s">
        <v>253</v>
      </c>
      <c r="C16" s="2">
        <v>6688</v>
      </c>
      <c r="D16" s="2"/>
      <c r="E16" s="2" t="s">
        <v>124</v>
      </c>
      <c r="F16" s="2"/>
      <c r="G16" s="2">
        <v>23</v>
      </c>
    </row>
    <row r="17" spans="1:7">
      <c r="A17" s="93"/>
      <c r="B17" s="2" t="s">
        <v>254</v>
      </c>
      <c r="C17" s="2">
        <v>1102</v>
      </c>
      <c r="D17" s="2"/>
      <c r="E17" s="2" t="s">
        <v>255</v>
      </c>
      <c r="F17" s="2"/>
      <c r="G17" s="2">
        <v>19</v>
      </c>
    </row>
    <row r="18" spans="1:7">
      <c r="A18" s="93"/>
      <c r="B18" s="2" t="s">
        <v>256</v>
      </c>
      <c r="C18" s="2">
        <v>120</v>
      </c>
      <c r="D18" s="2"/>
      <c r="E18" s="2" t="s">
        <v>125</v>
      </c>
      <c r="F18" s="2"/>
      <c r="G18" s="2">
        <v>5</v>
      </c>
    </row>
    <row r="19" spans="1:7">
      <c r="A19" s="93"/>
      <c r="B19" s="2" t="s">
        <v>257</v>
      </c>
      <c r="C19" s="2">
        <v>160</v>
      </c>
      <c r="D19" s="2"/>
      <c r="E19" s="2" t="s">
        <v>126</v>
      </c>
      <c r="F19" s="2"/>
      <c r="G19" s="2">
        <v>5</v>
      </c>
    </row>
    <row r="20" spans="1:7">
      <c r="A20" s="93"/>
      <c r="B20" s="2" t="s">
        <v>258</v>
      </c>
      <c r="C20" s="2">
        <v>2448</v>
      </c>
      <c r="D20" s="2"/>
      <c r="E20" s="2" t="s">
        <v>127</v>
      </c>
      <c r="F20" s="2"/>
      <c r="G20" s="2">
        <v>51</v>
      </c>
    </row>
    <row r="21" spans="1:7">
      <c r="A21" s="93"/>
      <c r="B21" s="2" t="s">
        <v>259</v>
      </c>
      <c r="C21" s="2">
        <v>377</v>
      </c>
      <c r="D21" s="2"/>
      <c r="E21" s="2" t="s">
        <v>128</v>
      </c>
      <c r="F21" s="2"/>
      <c r="G21" s="2">
        <v>17</v>
      </c>
    </row>
    <row r="22" spans="1:7">
      <c r="A22" s="93"/>
      <c r="B22" s="78" t="s">
        <v>473</v>
      </c>
      <c r="C22" s="78">
        <v>200</v>
      </c>
      <c r="D22" s="78"/>
      <c r="E22" s="78" t="s">
        <v>474</v>
      </c>
      <c r="F22" s="78"/>
      <c r="G22" s="78">
        <v>5</v>
      </c>
    </row>
    <row r="23" spans="1:7">
      <c r="A23" s="93"/>
      <c r="B23" s="78" t="s">
        <v>475</v>
      </c>
      <c r="C23" s="78">
        <v>200</v>
      </c>
      <c r="D23" s="78"/>
      <c r="E23" s="78" t="s">
        <v>476</v>
      </c>
      <c r="F23" s="78"/>
      <c r="G23" s="78">
        <v>5</v>
      </c>
    </row>
    <row r="24" spans="1:7">
      <c r="A24" s="93"/>
      <c r="B24" s="78" t="s">
        <v>477</v>
      </c>
      <c r="C24" s="78">
        <v>84</v>
      </c>
      <c r="D24" s="78"/>
      <c r="E24" s="78" t="s">
        <v>478</v>
      </c>
      <c r="F24" s="78"/>
      <c r="G24" s="78">
        <v>4</v>
      </c>
    </row>
    <row r="25" spans="1:7">
      <c r="A25" s="93"/>
      <c r="B25" s="78" t="s">
        <v>479</v>
      </c>
      <c r="C25" s="78">
        <f>456+140</f>
        <v>596</v>
      </c>
      <c r="D25" s="78"/>
      <c r="E25" s="78" t="s">
        <v>480</v>
      </c>
      <c r="F25" s="78"/>
      <c r="G25" s="78">
        <v>19</v>
      </c>
    </row>
    <row r="26" spans="1:7">
      <c r="A26" s="94"/>
      <c r="B26" s="78" t="s">
        <v>481</v>
      </c>
      <c r="C26" s="78">
        <v>150</v>
      </c>
      <c r="D26" s="78"/>
      <c r="E26" s="78" t="s">
        <v>482</v>
      </c>
      <c r="F26" s="78"/>
      <c r="G26" s="78">
        <v>15</v>
      </c>
    </row>
    <row r="27" spans="1:7">
      <c r="A27" s="92" t="s">
        <v>232</v>
      </c>
      <c r="B27" s="2" t="s">
        <v>221</v>
      </c>
      <c r="C27" s="2">
        <v>40</v>
      </c>
      <c r="D27" s="2"/>
      <c r="E27" s="2" t="s">
        <v>222</v>
      </c>
      <c r="F27" s="2"/>
      <c r="G27" s="2">
        <v>1</v>
      </c>
    </row>
    <row r="28" spans="1:7">
      <c r="A28" s="93"/>
      <c r="B28" s="2" t="s">
        <v>233</v>
      </c>
      <c r="C28" s="2">
        <v>40</v>
      </c>
      <c r="D28" s="2"/>
      <c r="E28" s="2" t="s">
        <v>234</v>
      </c>
      <c r="F28" s="2"/>
      <c r="G28" s="2">
        <v>1</v>
      </c>
    </row>
    <row r="29" spans="1:7">
      <c r="A29" s="93"/>
      <c r="B29" s="2" t="s">
        <v>223</v>
      </c>
      <c r="C29" s="2">
        <v>0</v>
      </c>
      <c r="D29" s="2"/>
      <c r="E29" s="2" t="s">
        <v>224</v>
      </c>
      <c r="F29" s="2"/>
      <c r="G29" s="2">
        <v>0</v>
      </c>
    </row>
    <row r="30" spans="1:7">
      <c r="A30" s="93"/>
      <c r="B30" s="2" t="s">
        <v>235</v>
      </c>
      <c r="C30" s="2">
        <v>86</v>
      </c>
      <c r="D30" s="2"/>
      <c r="E30" s="2" t="s">
        <v>230</v>
      </c>
      <c r="F30" s="2"/>
      <c r="G30" s="2">
        <v>5</v>
      </c>
    </row>
    <row r="31" spans="1:7">
      <c r="A31" s="93"/>
      <c r="B31" s="2" t="s">
        <v>398</v>
      </c>
      <c r="C31" s="2">
        <v>298</v>
      </c>
      <c r="D31" s="2"/>
      <c r="E31" s="2" t="s">
        <v>225</v>
      </c>
      <c r="F31" s="2"/>
      <c r="G31" s="2">
        <v>14</v>
      </c>
    </row>
    <row r="32" spans="1:7">
      <c r="A32" s="93"/>
      <c r="B32" s="2" t="s">
        <v>399</v>
      </c>
      <c r="C32" s="2">
        <v>300</v>
      </c>
      <c r="D32" s="2"/>
      <c r="E32" s="2" t="s">
        <v>400</v>
      </c>
      <c r="F32" s="2"/>
      <c r="G32" s="2">
        <v>15</v>
      </c>
    </row>
    <row r="33" spans="1:7">
      <c r="A33" s="93"/>
      <c r="B33" s="2" t="s">
        <v>226</v>
      </c>
      <c r="C33" s="2">
        <v>82</v>
      </c>
      <c r="D33" s="2"/>
      <c r="E33" s="2" t="s">
        <v>227</v>
      </c>
      <c r="F33" s="2"/>
      <c r="G33" s="2">
        <v>2</v>
      </c>
    </row>
    <row r="34" spans="1:7">
      <c r="A34" s="93"/>
      <c r="B34" s="2" t="s">
        <v>236</v>
      </c>
      <c r="C34" s="2">
        <v>160</v>
      </c>
      <c r="D34" s="2"/>
      <c r="E34" s="2" t="s">
        <v>237</v>
      </c>
      <c r="F34" s="2"/>
      <c r="G34" s="2">
        <v>4</v>
      </c>
    </row>
    <row r="35" spans="1:7">
      <c r="A35" s="93"/>
      <c r="B35" s="2" t="s">
        <v>401</v>
      </c>
      <c r="C35" s="2">
        <v>162</v>
      </c>
      <c r="D35" s="2"/>
      <c r="E35" s="2" t="s">
        <v>402</v>
      </c>
      <c r="F35" s="2"/>
      <c r="G35" s="2">
        <v>5</v>
      </c>
    </row>
    <row r="36" spans="1:7">
      <c r="A36" s="93"/>
      <c r="B36" s="2" t="s">
        <v>228</v>
      </c>
      <c r="C36" s="2">
        <v>140</v>
      </c>
      <c r="D36" s="2"/>
      <c r="E36" s="2" t="s">
        <v>229</v>
      </c>
      <c r="F36" s="2"/>
      <c r="G36" s="2">
        <v>1</v>
      </c>
    </row>
    <row r="37" spans="1:7">
      <c r="A37" s="93"/>
      <c r="B37" s="78" t="s">
        <v>471</v>
      </c>
      <c r="C37" s="78">
        <v>180</v>
      </c>
      <c r="D37" s="78"/>
      <c r="E37" s="78" t="s">
        <v>472</v>
      </c>
      <c r="F37" s="78"/>
      <c r="G37" s="78">
        <v>3</v>
      </c>
    </row>
    <row r="38" spans="1:7">
      <c r="A38" s="94"/>
      <c r="B38" s="2" t="s">
        <v>238</v>
      </c>
      <c r="C38" s="2">
        <v>80</v>
      </c>
      <c r="D38" s="2"/>
      <c r="E38" s="2" t="s">
        <v>239</v>
      </c>
      <c r="F38" s="2"/>
      <c r="G38" s="2">
        <v>2</v>
      </c>
    </row>
    <row r="39" spans="1:7">
      <c r="A39" s="81"/>
      <c r="B39" s="78" t="s">
        <v>465</v>
      </c>
      <c r="C39" s="78">
        <v>260</v>
      </c>
      <c r="D39" s="78"/>
      <c r="E39" s="78" t="s">
        <v>466</v>
      </c>
      <c r="F39" s="78"/>
      <c r="G39" s="78">
        <v>6</v>
      </c>
    </row>
    <row r="40" spans="1:7">
      <c r="A40" s="81"/>
      <c r="B40" s="78" t="s">
        <v>467</v>
      </c>
      <c r="C40" s="78">
        <v>535</v>
      </c>
      <c r="D40" s="78"/>
      <c r="E40" s="78" t="s">
        <v>468</v>
      </c>
      <c r="F40" s="78"/>
      <c r="G40" s="78">
        <v>20</v>
      </c>
    </row>
    <row r="41" spans="1:7">
      <c r="A41" s="92" t="s">
        <v>232</v>
      </c>
      <c r="B41" s="2" t="s">
        <v>260</v>
      </c>
      <c r="C41" s="2">
        <v>220</v>
      </c>
      <c r="D41" s="2"/>
      <c r="E41" s="2" t="s">
        <v>61</v>
      </c>
      <c r="F41" s="2"/>
      <c r="G41" s="2">
        <v>5</v>
      </c>
    </row>
    <row r="42" spans="1:7">
      <c r="A42" s="93"/>
      <c r="B42" s="2" t="s">
        <v>261</v>
      </c>
      <c r="C42" s="2">
        <v>577</v>
      </c>
      <c r="D42" s="2"/>
      <c r="E42" s="2" t="s">
        <v>72</v>
      </c>
      <c r="F42" s="2"/>
      <c r="G42" s="2">
        <v>20</v>
      </c>
    </row>
    <row r="43" spans="1:7">
      <c r="A43" s="93"/>
      <c r="B43" s="2" t="s">
        <v>262</v>
      </c>
      <c r="C43" s="2">
        <v>42</v>
      </c>
      <c r="D43" s="2"/>
      <c r="E43" s="2" t="s">
        <v>88</v>
      </c>
      <c r="F43" s="2"/>
      <c r="G43" s="2">
        <v>2</v>
      </c>
    </row>
    <row r="44" spans="1:7">
      <c r="A44" s="93"/>
      <c r="B44" s="2" t="s">
        <v>263</v>
      </c>
      <c r="C44" s="2">
        <v>42</v>
      </c>
      <c r="D44" s="2"/>
      <c r="E44" s="2" t="s">
        <v>87</v>
      </c>
      <c r="F44" s="2"/>
      <c r="G44" s="2">
        <v>2</v>
      </c>
    </row>
    <row r="45" spans="1:7">
      <c r="A45" s="93"/>
      <c r="B45" s="75" t="s">
        <v>458</v>
      </c>
      <c r="C45" s="75">
        <v>40</v>
      </c>
      <c r="D45" s="75"/>
      <c r="E45" s="75" t="s">
        <v>459</v>
      </c>
      <c r="F45" s="75"/>
      <c r="G45" s="75">
        <v>1</v>
      </c>
    </row>
    <row r="46" spans="1:7">
      <c r="A46" s="94"/>
      <c r="B46" s="2" t="s">
        <v>264</v>
      </c>
      <c r="C46" s="2">
        <v>2</v>
      </c>
      <c r="D46" s="2"/>
      <c r="E46" s="2" t="s">
        <v>265</v>
      </c>
      <c r="F46" s="2"/>
      <c r="G46" s="2">
        <v>1</v>
      </c>
    </row>
    <row r="47" spans="1:7">
      <c r="A47" s="92" t="s">
        <v>266</v>
      </c>
      <c r="B47" s="2" t="s">
        <v>267</v>
      </c>
      <c r="C47" s="2">
        <v>198</v>
      </c>
      <c r="D47" s="2"/>
      <c r="E47" s="2" t="s">
        <v>90</v>
      </c>
      <c r="F47" s="2"/>
      <c r="G47" s="2">
        <v>4</v>
      </c>
    </row>
    <row r="48" spans="1:7">
      <c r="A48" s="93"/>
      <c r="B48" s="2" t="s">
        <v>268</v>
      </c>
      <c r="C48" s="2">
        <v>344</v>
      </c>
      <c r="D48" s="2"/>
      <c r="E48" s="2" t="s">
        <v>84</v>
      </c>
      <c r="F48" s="2"/>
      <c r="G48" s="2">
        <v>18</v>
      </c>
    </row>
    <row r="49" spans="1:7">
      <c r="A49" s="93"/>
      <c r="B49" s="2" t="s">
        <v>371</v>
      </c>
      <c r="C49" s="2">
        <v>344</v>
      </c>
      <c r="D49" s="2"/>
      <c r="E49" s="2" t="s">
        <v>372</v>
      </c>
      <c r="F49" s="2"/>
      <c r="G49" s="2">
        <v>18</v>
      </c>
    </row>
    <row r="50" spans="1:7">
      <c r="A50" s="93"/>
      <c r="B50" s="2" t="s">
        <v>431</v>
      </c>
      <c r="C50" s="2">
        <v>344</v>
      </c>
      <c r="D50" s="2"/>
      <c r="E50" s="2" t="s">
        <v>430</v>
      </c>
      <c r="F50" s="2"/>
      <c r="G50" s="2">
        <v>18</v>
      </c>
    </row>
    <row r="51" spans="1:7">
      <c r="A51" s="93"/>
      <c r="B51" s="2" t="s">
        <v>269</v>
      </c>
      <c r="C51" s="2">
        <v>344</v>
      </c>
      <c r="D51" s="2"/>
      <c r="E51" s="2" t="s">
        <v>85</v>
      </c>
      <c r="F51" s="2"/>
      <c r="G51" s="2">
        <v>18</v>
      </c>
    </row>
    <row r="52" spans="1:7">
      <c r="A52" s="93"/>
      <c r="B52" s="2" t="s">
        <v>270</v>
      </c>
      <c r="C52" s="2">
        <v>88</v>
      </c>
      <c r="D52" s="2"/>
      <c r="E52" s="2" t="s">
        <v>100</v>
      </c>
      <c r="F52" s="2"/>
      <c r="G52" s="2">
        <v>4</v>
      </c>
    </row>
    <row r="53" spans="1:7">
      <c r="A53" s="94"/>
      <c r="B53" s="2" t="s">
        <v>271</v>
      </c>
      <c r="C53" s="2">
        <v>564</v>
      </c>
      <c r="D53" s="2"/>
      <c r="E53" s="2" t="s">
        <v>69</v>
      </c>
      <c r="F53" s="2"/>
      <c r="G53" s="2">
        <v>7</v>
      </c>
    </row>
    <row r="54" spans="1:7">
      <c r="A54" s="92" t="s">
        <v>272</v>
      </c>
      <c r="B54" s="2" t="s">
        <v>273</v>
      </c>
      <c r="C54" s="2">
        <v>190</v>
      </c>
      <c r="D54" s="2"/>
      <c r="E54" s="2" t="s">
        <v>89</v>
      </c>
      <c r="F54" s="2"/>
      <c r="G54" s="2">
        <v>5</v>
      </c>
    </row>
    <row r="55" spans="1:7">
      <c r="A55" s="93"/>
      <c r="B55" s="2" t="s">
        <v>274</v>
      </c>
      <c r="C55" s="2">
        <v>270</v>
      </c>
      <c r="D55" s="2"/>
      <c r="E55" s="2" t="s">
        <v>86</v>
      </c>
      <c r="F55" s="2"/>
      <c r="G55" s="2">
        <v>6</v>
      </c>
    </row>
    <row r="56" spans="1:7">
      <c r="A56" s="93"/>
      <c r="B56" s="2" t="s">
        <v>275</v>
      </c>
      <c r="C56" s="2">
        <v>70</v>
      </c>
      <c r="D56" s="2"/>
      <c r="E56" s="2" t="s">
        <v>98</v>
      </c>
      <c r="F56" s="2"/>
      <c r="G56" s="2">
        <v>4</v>
      </c>
    </row>
    <row r="57" spans="1:7">
      <c r="A57" s="93"/>
      <c r="B57" s="2" t="s">
        <v>276</v>
      </c>
      <c r="C57" s="2">
        <v>1230</v>
      </c>
      <c r="D57" s="2"/>
      <c r="E57" s="2" t="s">
        <v>71</v>
      </c>
      <c r="F57" s="2"/>
      <c r="G57" s="2">
        <v>34</v>
      </c>
    </row>
    <row r="58" spans="1:7">
      <c r="A58" s="93"/>
      <c r="B58" s="75" t="s">
        <v>483</v>
      </c>
      <c r="C58" s="75">
        <v>280</v>
      </c>
      <c r="D58" s="75"/>
      <c r="E58" s="75" t="s">
        <v>484</v>
      </c>
      <c r="F58" s="75"/>
      <c r="G58" s="75">
        <v>7</v>
      </c>
    </row>
    <row r="59" spans="1:7">
      <c r="A59" s="93"/>
      <c r="B59" s="75" t="s">
        <v>486</v>
      </c>
      <c r="C59" s="75">
        <v>280</v>
      </c>
      <c r="D59" s="75"/>
      <c r="E59" s="75" t="s">
        <v>485</v>
      </c>
      <c r="F59" s="75"/>
      <c r="G59" s="75">
        <v>7</v>
      </c>
    </row>
    <row r="60" spans="1:7">
      <c r="A60" s="94"/>
      <c r="B60" s="75" t="s">
        <v>487</v>
      </c>
      <c r="C60" s="75">
        <v>280</v>
      </c>
      <c r="D60" s="75"/>
      <c r="E60" s="75" t="s">
        <v>488</v>
      </c>
      <c r="F60" s="75"/>
      <c r="G60" s="75">
        <v>7</v>
      </c>
    </row>
    <row r="61" spans="1:7">
      <c r="A61" s="92" t="s">
        <v>277</v>
      </c>
      <c r="B61" s="2" t="s">
        <v>278</v>
      </c>
      <c r="C61" s="2">
        <v>160</v>
      </c>
      <c r="D61" s="2"/>
      <c r="E61" s="2" t="s">
        <v>107</v>
      </c>
      <c r="F61" s="2"/>
      <c r="G61" s="2">
        <v>4</v>
      </c>
    </row>
    <row r="62" spans="1:7">
      <c r="A62" s="94"/>
      <c r="B62" s="2" t="s">
        <v>279</v>
      </c>
      <c r="C62" s="2">
        <v>202</v>
      </c>
      <c r="D62" s="2"/>
      <c r="E62" s="2" t="s">
        <v>75</v>
      </c>
      <c r="F62" s="2"/>
      <c r="G62" s="2">
        <v>6</v>
      </c>
    </row>
    <row r="63" spans="1:7">
      <c r="A63" s="92" t="s">
        <v>280</v>
      </c>
      <c r="B63" s="2" t="s">
        <v>28</v>
      </c>
      <c r="C63" s="2">
        <v>42</v>
      </c>
      <c r="D63" s="2"/>
      <c r="E63" s="2" t="s">
        <v>74</v>
      </c>
      <c r="F63" s="2"/>
      <c r="G63" s="2">
        <v>2</v>
      </c>
    </row>
    <row r="64" spans="1:7">
      <c r="A64" s="93"/>
      <c r="B64" s="2" t="s">
        <v>281</v>
      </c>
      <c r="C64" s="2">
        <v>9080</v>
      </c>
      <c r="D64" s="2"/>
      <c r="E64" s="2" t="s">
        <v>282</v>
      </c>
      <c r="F64" s="2"/>
      <c r="G64" s="2">
        <v>6</v>
      </c>
    </row>
    <row r="65" spans="1:7">
      <c r="A65" s="93"/>
      <c r="B65" s="2" t="s">
        <v>283</v>
      </c>
      <c r="C65" s="2">
        <v>509</v>
      </c>
      <c r="D65" s="2"/>
      <c r="E65" s="2" t="s">
        <v>73</v>
      </c>
      <c r="F65" s="2"/>
      <c r="G65" s="2">
        <v>11</v>
      </c>
    </row>
    <row r="66" spans="1:7">
      <c r="A66" s="94"/>
      <c r="B66" s="2" t="s">
        <v>284</v>
      </c>
      <c r="C66" s="2">
        <v>120</v>
      </c>
      <c r="D66" s="2"/>
      <c r="E66" s="2" t="s">
        <v>60</v>
      </c>
      <c r="F66" s="2"/>
      <c r="G66" s="2">
        <v>3</v>
      </c>
    </row>
    <row r="67" spans="1:7">
      <c r="A67" s="92" t="s">
        <v>285</v>
      </c>
      <c r="B67" s="2" t="s">
        <v>286</v>
      </c>
      <c r="C67" s="2">
        <v>182</v>
      </c>
      <c r="D67" s="2"/>
      <c r="E67" s="2" t="s">
        <v>97</v>
      </c>
      <c r="F67" s="2"/>
      <c r="G67" s="2">
        <v>10</v>
      </c>
    </row>
    <row r="68" spans="1:7">
      <c r="A68" s="93"/>
      <c r="B68" s="2" t="s">
        <v>287</v>
      </c>
      <c r="C68" s="2">
        <v>1702</v>
      </c>
      <c r="D68" s="2"/>
      <c r="E68" s="2" t="s">
        <v>77</v>
      </c>
      <c r="F68" s="2"/>
      <c r="G68" s="2">
        <v>27</v>
      </c>
    </row>
    <row r="69" spans="1:7">
      <c r="A69" s="93"/>
      <c r="B69" s="2" t="s">
        <v>288</v>
      </c>
      <c r="C69" s="2">
        <v>186</v>
      </c>
      <c r="D69" s="2"/>
      <c r="E69" s="2" t="s">
        <v>95</v>
      </c>
      <c r="F69" s="2"/>
      <c r="G69" s="2">
        <v>12</v>
      </c>
    </row>
    <row r="70" spans="1:7">
      <c r="A70" s="93"/>
      <c r="B70" s="2" t="s">
        <v>289</v>
      </c>
      <c r="C70" s="2">
        <v>160</v>
      </c>
      <c r="D70" s="2"/>
      <c r="E70" s="2" t="s">
        <v>102</v>
      </c>
      <c r="F70" s="2"/>
      <c r="G70" s="2">
        <v>4</v>
      </c>
    </row>
    <row r="71" spans="1:7">
      <c r="A71" s="93"/>
      <c r="B71" s="2" t="s">
        <v>290</v>
      </c>
      <c r="C71" s="2">
        <v>292</v>
      </c>
      <c r="D71" s="2"/>
      <c r="E71" s="2" t="s">
        <v>67</v>
      </c>
      <c r="F71" s="2"/>
      <c r="G71" s="2">
        <v>12</v>
      </c>
    </row>
    <row r="72" spans="1:7">
      <c r="A72" s="93"/>
      <c r="B72" s="2" t="s">
        <v>291</v>
      </c>
      <c r="C72" s="2">
        <v>202</v>
      </c>
      <c r="D72" s="2"/>
      <c r="E72" s="2" t="s">
        <v>96</v>
      </c>
      <c r="F72" s="2"/>
      <c r="G72" s="2">
        <v>20</v>
      </c>
    </row>
    <row r="73" spans="1:7">
      <c r="A73" s="93"/>
      <c r="B73" s="2" t="s">
        <v>292</v>
      </c>
      <c r="C73" s="2">
        <v>1756</v>
      </c>
      <c r="D73" s="2"/>
      <c r="E73" s="2" t="s">
        <v>76</v>
      </c>
      <c r="F73" s="2"/>
      <c r="G73" s="2">
        <v>54</v>
      </c>
    </row>
    <row r="74" spans="1:7">
      <c r="A74" s="93"/>
      <c r="B74" s="2" t="s">
        <v>293</v>
      </c>
      <c r="C74" s="2">
        <v>126</v>
      </c>
      <c r="D74" s="2"/>
      <c r="E74" s="2" t="s">
        <v>294</v>
      </c>
      <c r="F74" s="2"/>
      <c r="G74" s="2">
        <v>6</v>
      </c>
    </row>
    <row r="75" spans="1:7">
      <c r="A75" s="93"/>
      <c r="B75" s="2" t="s">
        <v>295</v>
      </c>
      <c r="C75" s="2">
        <v>210</v>
      </c>
      <c r="D75" s="2"/>
      <c r="E75" s="2" t="s">
        <v>94</v>
      </c>
      <c r="F75" s="2"/>
      <c r="G75" s="2">
        <v>24</v>
      </c>
    </row>
    <row r="76" spans="1:7">
      <c r="A76" s="93"/>
      <c r="B76" s="2" t="s">
        <v>296</v>
      </c>
      <c r="C76" s="2">
        <v>164</v>
      </c>
      <c r="D76" s="2"/>
      <c r="E76" s="2" t="s">
        <v>101</v>
      </c>
      <c r="F76" s="2"/>
      <c r="G76" s="2">
        <v>6</v>
      </c>
    </row>
    <row r="77" spans="1:7">
      <c r="A77" s="93"/>
      <c r="B77" s="2" t="s">
        <v>297</v>
      </c>
      <c r="C77" s="2">
        <v>386</v>
      </c>
      <c r="D77" s="2"/>
      <c r="E77" s="2" t="s">
        <v>68</v>
      </c>
      <c r="F77" s="2"/>
      <c r="G77" s="2">
        <v>21</v>
      </c>
    </row>
    <row r="78" spans="1:7">
      <c r="A78" s="94"/>
      <c r="B78" s="2" t="s">
        <v>298</v>
      </c>
      <c r="C78" s="2">
        <v>386</v>
      </c>
      <c r="D78" s="2"/>
      <c r="E78" s="2" t="s">
        <v>66</v>
      </c>
      <c r="F78" s="2"/>
      <c r="G78" s="2">
        <v>21</v>
      </c>
    </row>
    <row r="79" spans="1:7">
      <c r="A79" s="92" t="s">
        <v>299</v>
      </c>
      <c r="B79" s="2" t="s">
        <v>300</v>
      </c>
      <c r="C79" s="2">
        <v>8</v>
      </c>
      <c r="D79" s="2"/>
      <c r="E79" s="2" t="s">
        <v>103</v>
      </c>
      <c r="F79" s="2"/>
      <c r="G79" s="2">
        <v>1</v>
      </c>
    </row>
    <row r="80" spans="1:7">
      <c r="A80" s="94"/>
      <c r="B80" s="2" t="s">
        <v>301</v>
      </c>
      <c r="C80" s="2">
        <v>14</v>
      </c>
      <c r="D80" s="2"/>
      <c r="E80" s="2" t="s">
        <v>302</v>
      </c>
      <c r="F80" s="2"/>
      <c r="G80" s="2">
        <v>3</v>
      </c>
    </row>
    <row r="81" spans="1:7">
      <c r="A81" s="92" t="s">
        <v>303</v>
      </c>
      <c r="B81" s="2" t="s">
        <v>304</v>
      </c>
      <c r="C81" s="2">
        <v>60</v>
      </c>
      <c r="D81" s="2"/>
      <c r="E81" s="2" t="s">
        <v>93</v>
      </c>
      <c r="F81" s="2"/>
      <c r="G81" s="2">
        <v>1</v>
      </c>
    </row>
    <row r="82" spans="1:7">
      <c r="A82" s="93"/>
      <c r="B82" s="2" t="s">
        <v>305</v>
      </c>
      <c r="C82" s="2">
        <v>240</v>
      </c>
      <c r="D82" s="2"/>
      <c r="E82" s="2" t="s">
        <v>78</v>
      </c>
      <c r="F82" s="2"/>
      <c r="G82" s="2">
        <v>6</v>
      </c>
    </row>
    <row r="83" spans="1:7">
      <c r="A83" s="93"/>
      <c r="B83" s="2" t="s">
        <v>306</v>
      </c>
      <c r="C83" s="2">
        <v>142</v>
      </c>
      <c r="D83" s="2"/>
      <c r="E83" s="2" t="s">
        <v>79</v>
      </c>
      <c r="F83" s="2"/>
      <c r="G83" s="2">
        <v>4</v>
      </c>
    </row>
    <row r="84" spans="1:7">
      <c r="A84" s="93"/>
      <c r="B84" s="2" t="s">
        <v>307</v>
      </c>
      <c r="C84" s="2">
        <v>262</v>
      </c>
      <c r="D84" s="2"/>
      <c r="E84" s="2" t="s">
        <v>82</v>
      </c>
      <c r="F84" s="2"/>
      <c r="G84" s="2">
        <v>7</v>
      </c>
    </row>
    <row r="85" spans="1:7">
      <c r="A85" s="93"/>
      <c r="B85" s="2" t="s">
        <v>308</v>
      </c>
      <c r="C85" s="2">
        <v>280</v>
      </c>
      <c r="D85" s="2"/>
      <c r="E85" s="2" t="s">
        <v>81</v>
      </c>
      <c r="F85" s="2"/>
      <c r="G85" s="2">
        <v>7</v>
      </c>
    </row>
    <row r="86" spans="1:7">
      <c r="A86" s="93"/>
      <c r="B86" s="2" t="s">
        <v>309</v>
      </c>
      <c r="C86" s="2">
        <v>102</v>
      </c>
      <c r="D86" s="2"/>
      <c r="E86" s="2" t="s">
        <v>80</v>
      </c>
      <c r="F86" s="2"/>
      <c r="G86" s="2">
        <v>3</v>
      </c>
    </row>
    <row r="87" spans="1:7">
      <c r="A87" s="93"/>
      <c r="B87" s="2" t="s">
        <v>310</v>
      </c>
      <c r="C87" s="2">
        <v>262</v>
      </c>
      <c r="D87" s="2"/>
      <c r="E87" s="2" t="s">
        <v>83</v>
      </c>
      <c r="F87" s="2"/>
      <c r="G87" s="2">
        <v>7</v>
      </c>
    </row>
    <row r="88" spans="1:7">
      <c r="A88" s="93"/>
      <c r="B88" s="2" t="s">
        <v>311</v>
      </c>
      <c r="C88" s="2">
        <v>160</v>
      </c>
      <c r="D88" s="2"/>
      <c r="E88" s="2" t="s">
        <v>99</v>
      </c>
      <c r="F88" s="2"/>
      <c r="G88" s="2">
        <v>4</v>
      </c>
    </row>
    <row r="89" spans="1:7">
      <c r="A89" s="93"/>
      <c r="B89" s="2" t="s">
        <v>312</v>
      </c>
      <c r="C89" s="2">
        <v>382</v>
      </c>
      <c r="D89" s="2"/>
      <c r="E89" s="2" t="s">
        <v>70</v>
      </c>
      <c r="F89" s="2"/>
      <c r="G89" s="2">
        <v>6</v>
      </c>
    </row>
    <row r="90" spans="1:7">
      <c r="A90" s="93"/>
      <c r="B90" s="2" t="s">
        <v>366</v>
      </c>
      <c r="C90" s="2">
        <v>582</v>
      </c>
      <c r="D90" s="2"/>
      <c r="E90" s="2" t="s">
        <v>367</v>
      </c>
      <c r="F90" s="2"/>
      <c r="G90" s="2">
        <v>11</v>
      </c>
    </row>
    <row r="91" spans="1:7">
      <c r="A91" s="93"/>
      <c r="B91" s="2" t="s">
        <v>383</v>
      </c>
      <c r="C91" s="2">
        <v>582</v>
      </c>
      <c r="D91" s="2"/>
      <c r="E91" s="2" t="s">
        <v>384</v>
      </c>
      <c r="F91" s="2"/>
      <c r="G91" s="2">
        <v>11</v>
      </c>
    </row>
    <row r="92" spans="1:7">
      <c r="A92" s="93"/>
      <c r="B92" s="2" t="s">
        <v>385</v>
      </c>
      <c r="C92" s="2">
        <v>582</v>
      </c>
      <c r="D92" s="2"/>
      <c r="E92" s="2" t="s">
        <v>386</v>
      </c>
      <c r="F92" s="2"/>
      <c r="G92" s="2">
        <v>11</v>
      </c>
    </row>
    <row r="93" spans="1:7">
      <c r="A93" s="94"/>
      <c r="B93" s="2" t="s">
        <v>313</v>
      </c>
      <c r="C93" s="2">
        <v>0</v>
      </c>
      <c r="D93" s="2"/>
      <c r="E93" s="2" t="s">
        <v>314</v>
      </c>
      <c r="F93" s="2"/>
      <c r="G93" s="2">
        <v>0</v>
      </c>
    </row>
    <row r="94" spans="1:7">
      <c r="A94" s="92" t="s">
        <v>315</v>
      </c>
      <c r="B94" s="2" t="s">
        <v>316</v>
      </c>
      <c r="C94" s="2">
        <v>714</v>
      </c>
      <c r="D94" s="2"/>
      <c r="E94" s="2" t="s">
        <v>91</v>
      </c>
      <c r="F94" s="2"/>
      <c r="G94" s="2">
        <v>24</v>
      </c>
    </row>
    <row r="95" spans="1:7">
      <c r="A95" s="93"/>
      <c r="B95" s="2" t="s">
        <v>217</v>
      </c>
      <c r="C95" s="2">
        <v>774</v>
      </c>
      <c r="D95" s="2"/>
      <c r="E95" s="2" t="s">
        <v>92</v>
      </c>
      <c r="F95" s="2"/>
      <c r="G95" s="2">
        <v>25</v>
      </c>
    </row>
    <row r="96" spans="1:7">
      <c r="A96" s="93"/>
      <c r="B96" s="2" t="s">
        <v>317</v>
      </c>
      <c r="C96" s="2">
        <v>4692</v>
      </c>
      <c r="D96" s="2"/>
      <c r="E96" s="2" t="s">
        <v>318</v>
      </c>
      <c r="F96" s="2"/>
      <c r="G96" s="2">
        <v>108</v>
      </c>
    </row>
    <row r="97" spans="1:7">
      <c r="A97" s="93"/>
      <c r="B97" s="2" t="s">
        <v>319</v>
      </c>
      <c r="C97" s="2">
        <v>1573</v>
      </c>
      <c r="D97" s="2"/>
      <c r="E97" s="2" t="s">
        <v>320</v>
      </c>
      <c r="F97" s="2"/>
      <c r="G97" s="2">
        <v>108</v>
      </c>
    </row>
    <row r="98" spans="1:7">
      <c r="A98" s="93"/>
      <c r="B98" s="2" t="s">
        <v>321</v>
      </c>
      <c r="C98" s="2">
        <v>2882</v>
      </c>
      <c r="D98" s="2"/>
      <c r="E98" s="2" t="s">
        <v>322</v>
      </c>
      <c r="F98" s="2"/>
      <c r="G98" s="2">
        <v>108</v>
      </c>
    </row>
    <row r="99" spans="1:7">
      <c r="A99" s="93"/>
      <c r="B99" s="2" t="s">
        <v>437</v>
      </c>
      <c r="C99" s="2">
        <v>1583</v>
      </c>
      <c r="D99" s="2"/>
      <c r="E99" s="2" t="s">
        <v>436</v>
      </c>
      <c r="F99" s="2"/>
      <c r="G99" s="2">
        <v>109</v>
      </c>
    </row>
    <row r="100" spans="1:7">
      <c r="A100" s="93"/>
      <c r="B100" s="2" t="s">
        <v>323</v>
      </c>
      <c r="C100" s="2">
        <v>6262</v>
      </c>
      <c r="D100" s="2"/>
      <c r="E100" s="2" t="s">
        <v>324</v>
      </c>
      <c r="F100" s="2"/>
      <c r="G100" s="2">
        <v>124</v>
      </c>
    </row>
    <row r="101" spans="1:7">
      <c r="A101" s="93"/>
      <c r="B101" s="2" t="s">
        <v>325</v>
      </c>
      <c r="C101" s="2">
        <v>1860</v>
      </c>
      <c r="D101" s="2"/>
      <c r="E101" s="2" t="s">
        <v>326</v>
      </c>
      <c r="F101" s="2"/>
      <c r="G101" s="2">
        <v>124</v>
      </c>
    </row>
    <row r="102" spans="1:7">
      <c r="A102" s="93"/>
      <c r="B102" s="2" t="s">
        <v>327</v>
      </c>
      <c r="C102" s="2">
        <v>3262</v>
      </c>
      <c r="D102" s="2"/>
      <c r="E102" s="2" t="s">
        <v>328</v>
      </c>
      <c r="F102" s="2"/>
      <c r="G102" s="2">
        <v>124</v>
      </c>
    </row>
    <row r="103" spans="1:7">
      <c r="A103" s="93"/>
      <c r="B103" s="2" t="s">
        <v>329</v>
      </c>
      <c r="C103" s="2">
        <v>380</v>
      </c>
      <c r="D103" s="2"/>
      <c r="E103" s="2" t="s">
        <v>106</v>
      </c>
      <c r="F103" s="2"/>
      <c r="G103" s="2">
        <v>25</v>
      </c>
    </row>
    <row r="104" spans="1:7">
      <c r="A104" s="93"/>
      <c r="B104" s="2" t="s">
        <v>330</v>
      </c>
      <c r="C104" s="2">
        <v>1092</v>
      </c>
      <c r="D104" s="2"/>
      <c r="E104" s="2" t="s">
        <v>63</v>
      </c>
      <c r="F104" s="2"/>
      <c r="G104" s="2">
        <v>15</v>
      </c>
    </row>
    <row r="105" spans="1:7">
      <c r="A105" s="93"/>
      <c r="B105" s="2" t="s">
        <v>212</v>
      </c>
      <c r="C105" s="2">
        <v>1092</v>
      </c>
      <c r="D105" s="2"/>
      <c r="E105" s="2" t="s">
        <v>331</v>
      </c>
      <c r="F105" s="2"/>
      <c r="G105" s="2">
        <v>15</v>
      </c>
    </row>
    <row r="106" spans="1:7">
      <c r="A106" s="93"/>
      <c r="B106" s="2" t="s">
        <v>332</v>
      </c>
      <c r="C106" s="2">
        <v>120</v>
      </c>
      <c r="D106" s="2"/>
      <c r="E106" s="2" t="s">
        <v>333</v>
      </c>
      <c r="F106" s="2"/>
      <c r="G106" s="2">
        <v>3</v>
      </c>
    </row>
    <row r="107" spans="1:7">
      <c r="A107" s="93"/>
      <c r="B107" s="2" t="s">
        <v>334</v>
      </c>
      <c r="C107" s="2">
        <v>100</v>
      </c>
      <c r="D107" s="2"/>
      <c r="E107" s="2" t="s">
        <v>108</v>
      </c>
      <c r="F107" s="2"/>
      <c r="G107" s="2">
        <v>5</v>
      </c>
    </row>
    <row r="108" spans="1:7">
      <c r="A108" s="93"/>
      <c r="B108" s="2" t="s">
        <v>376</v>
      </c>
      <c r="C108" s="2">
        <v>0</v>
      </c>
      <c r="D108" s="2">
        <v>0</v>
      </c>
      <c r="E108" s="2" t="s">
        <v>377</v>
      </c>
      <c r="F108" s="2"/>
      <c r="G108" s="2">
        <v>0</v>
      </c>
    </row>
    <row r="109" spans="1:7">
      <c r="A109" s="93"/>
      <c r="B109" s="2" t="s">
        <v>378</v>
      </c>
      <c r="C109" s="2">
        <f>1086+29*2</f>
        <v>1144</v>
      </c>
      <c r="D109" s="2">
        <f>1086+(3840*2)</f>
        <v>8766</v>
      </c>
      <c r="E109" s="2" t="s">
        <v>379</v>
      </c>
      <c r="F109" s="2"/>
      <c r="G109" s="2">
        <v>200</v>
      </c>
    </row>
    <row r="110" spans="1:7">
      <c r="A110" s="93"/>
      <c r="B110" s="2" t="s">
        <v>445</v>
      </c>
      <c r="C110" s="2">
        <v>1092</v>
      </c>
      <c r="D110" s="2"/>
      <c r="E110" s="2" t="s">
        <v>449</v>
      </c>
      <c r="F110" s="2"/>
      <c r="G110" s="2">
        <v>15</v>
      </c>
    </row>
    <row r="111" spans="1:7">
      <c r="A111" s="93"/>
      <c r="B111" s="2" t="s">
        <v>446</v>
      </c>
      <c r="C111" s="2">
        <v>200</v>
      </c>
      <c r="D111" s="2"/>
      <c r="E111" s="2" t="s">
        <v>450</v>
      </c>
      <c r="F111" s="2"/>
      <c r="G111" s="2">
        <v>5</v>
      </c>
    </row>
    <row r="112" spans="1:7">
      <c r="A112" s="93"/>
      <c r="B112" s="2" t="s">
        <v>447</v>
      </c>
      <c r="C112" s="2">
        <v>2511</v>
      </c>
      <c r="D112" s="2"/>
      <c r="E112" s="2" t="s">
        <v>451</v>
      </c>
      <c r="F112" s="2"/>
      <c r="G112" s="2">
        <v>5</v>
      </c>
    </row>
    <row r="113" spans="1:7">
      <c r="A113" s="93"/>
      <c r="B113" s="2" t="s">
        <v>448</v>
      </c>
      <c r="C113" s="2">
        <v>170</v>
      </c>
      <c r="D113" s="2"/>
      <c r="E113" s="2" t="s">
        <v>452</v>
      </c>
      <c r="F113" s="2"/>
      <c r="G113" s="2">
        <v>3</v>
      </c>
    </row>
    <row r="114" spans="1:7">
      <c r="A114" s="93"/>
      <c r="B114" s="75" t="s">
        <v>457</v>
      </c>
      <c r="C114" s="75">
        <v>2516</v>
      </c>
      <c r="D114" s="75"/>
      <c r="E114" s="75" t="s">
        <v>456</v>
      </c>
      <c r="F114" s="75"/>
      <c r="G114" s="75">
        <v>6</v>
      </c>
    </row>
    <row r="115" spans="1:7">
      <c r="A115" s="94"/>
      <c r="B115" s="75" t="s">
        <v>455</v>
      </c>
      <c r="C115" s="75">
        <v>320</v>
      </c>
      <c r="D115" s="75"/>
      <c r="E115" s="75" t="s">
        <v>454</v>
      </c>
      <c r="F115" s="75"/>
      <c r="G115" s="75">
        <v>3</v>
      </c>
    </row>
    <row r="116" spans="1:7">
      <c r="A116" s="92" t="s">
        <v>335</v>
      </c>
      <c r="B116" s="2" t="s">
        <v>336</v>
      </c>
      <c r="C116" s="2">
        <v>40</v>
      </c>
      <c r="D116" s="2"/>
      <c r="E116" s="2" t="s">
        <v>105</v>
      </c>
      <c r="F116" s="2"/>
      <c r="G116" s="2">
        <v>1</v>
      </c>
    </row>
    <row r="117" spans="1:7">
      <c r="A117" s="94"/>
      <c r="B117" s="2" t="s">
        <v>337</v>
      </c>
      <c r="C117" s="2">
        <v>80</v>
      </c>
      <c r="D117" s="2"/>
      <c r="E117" s="2" t="s">
        <v>64</v>
      </c>
      <c r="F117" s="2"/>
      <c r="G117" s="2">
        <v>2</v>
      </c>
    </row>
    <row r="118" spans="1:7">
      <c r="A118" s="92" t="s">
        <v>338</v>
      </c>
      <c r="B118" s="2" t="s">
        <v>339</v>
      </c>
      <c r="C118" s="2">
        <v>80</v>
      </c>
      <c r="D118" s="2"/>
      <c r="E118" s="2" t="s">
        <v>104</v>
      </c>
      <c r="F118" s="2"/>
      <c r="G118" s="2">
        <v>2</v>
      </c>
    </row>
    <row r="119" spans="1:7">
      <c r="A119" s="93"/>
      <c r="B119" s="2" t="s">
        <v>340</v>
      </c>
      <c r="C119" s="2">
        <v>828</v>
      </c>
      <c r="D119" s="2"/>
      <c r="E119" s="2" t="s">
        <v>341</v>
      </c>
      <c r="F119" s="2"/>
      <c r="G119" s="2">
        <v>26</v>
      </c>
    </row>
    <row r="120" spans="1:7">
      <c r="A120" s="93"/>
      <c r="B120" s="2" t="s">
        <v>342</v>
      </c>
      <c r="C120" s="2">
        <v>868</v>
      </c>
      <c r="D120" s="2"/>
      <c r="E120" s="2" t="s">
        <v>65</v>
      </c>
      <c r="F120" s="2"/>
      <c r="G120" s="2">
        <v>27</v>
      </c>
    </row>
    <row r="121" spans="1:7">
      <c r="A121" s="94"/>
      <c r="B121" s="2" t="s">
        <v>441</v>
      </c>
      <c r="C121" s="2">
        <v>884</v>
      </c>
      <c r="D121" s="2"/>
      <c r="E121" s="2" t="s">
        <v>442</v>
      </c>
      <c r="F121" s="2"/>
      <c r="G121" s="2">
        <v>30</v>
      </c>
    </row>
    <row r="122" spans="1:7">
      <c r="A122" s="2" t="s">
        <v>343</v>
      </c>
      <c r="B122" s="2" t="s">
        <v>344</v>
      </c>
      <c r="C122" s="2">
        <v>246</v>
      </c>
      <c r="D122" s="2"/>
      <c r="E122" s="2" t="s">
        <v>109</v>
      </c>
      <c r="F122" s="2"/>
      <c r="G122" s="2">
        <v>21</v>
      </c>
    </row>
    <row r="123" spans="1:7">
      <c r="A123" s="92" t="s">
        <v>280</v>
      </c>
      <c r="B123" s="2" t="s">
        <v>345</v>
      </c>
      <c r="C123" s="2">
        <v>1880</v>
      </c>
      <c r="D123" s="2"/>
      <c r="E123" s="2" t="s">
        <v>346</v>
      </c>
      <c r="F123" s="2"/>
      <c r="G123" s="2">
        <v>4</v>
      </c>
    </row>
    <row r="124" spans="1:7">
      <c r="A124" s="93"/>
      <c r="B124" s="2" t="s">
        <v>347</v>
      </c>
      <c r="C124" s="2">
        <v>9080</v>
      </c>
      <c r="D124" s="2"/>
      <c r="E124" s="2" t="s">
        <v>113</v>
      </c>
      <c r="F124" s="2"/>
      <c r="G124" s="2">
        <v>6</v>
      </c>
    </row>
    <row r="125" spans="1:7">
      <c r="A125" s="94"/>
      <c r="B125" s="2" t="s">
        <v>348</v>
      </c>
      <c r="C125" s="2">
        <v>42</v>
      </c>
      <c r="D125" s="2"/>
      <c r="E125" s="2" t="s">
        <v>349</v>
      </c>
      <c r="F125" s="2"/>
      <c r="G125" s="2">
        <v>2</v>
      </c>
    </row>
    <row r="126" spans="1:7">
      <c r="A126" s="2" t="s">
        <v>285</v>
      </c>
      <c r="B126" s="2" t="s">
        <v>350</v>
      </c>
      <c r="C126" s="2">
        <v>2550</v>
      </c>
      <c r="D126" s="2"/>
      <c r="E126" s="2" t="s">
        <v>112</v>
      </c>
      <c r="F126" s="2"/>
      <c r="G126" s="2">
        <v>36</v>
      </c>
    </row>
    <row r="127" spans="1:7">
      <c r="A127" s="92" t="s">
        <v>351</v>
      </c>
      <c r="B127" s="2" t="s">
        <v>352</v>
      </c>
      <c r="C127" s="2">
        <v>768</v>
      </c>
      <c r="D127" s="2"/>
      <c r="E127" s="2" t="s">
        <v>110</v>
      </c>
      <c r="F127" s="2"/>
      <c r="G127" s="2">
        <v>11</v>
      </c>
    </row>
    <row r="128" spans="1:7">
      <c r="A128" s="94"/>
      <c r="B128" s="2" t="s">
        <v>353</v>
      </c>
      <c r="C128" s="2">
        <v>19498</v>
      </c>
      <c r="D128" s="2"/>
      <c r="E128" s="2" t="s">
        <v>111</v>
      </c>
      <c r="F128" s="2"/>
      <c r="G128" s="2">
        <v>55</v>
      </c>
    </row>
    <row r="129" spans="1:9">
      <c r="A129" s="2" t="s">
        <v>354</v>
      </c>
      <c r="B129" s="2" t="s">
        <v>355</v>
      </c>
      <c r="C129" s="2">
        <v>345</v>
      </c>
      <c r="D129" s="2"/>
      <c r="E129" s="2" t="s">
        <v>62</v>
      </c>
      <c r="F129" s="2"/>
      <c r="G129" s="2">
        <v>13</v>
      </c>
    </row>
    <row r="130" spans="1:9">
      <c r="A130" s="92" t="s">
        <v>356</v>
      </c>
      <c r="B130" s="2" t="s">
        <v>357</v>
      </c>
      <c r="C130" s="2">
        <v>3600</v>
      </c>
      <c r="D130" s="2"/>
      <c r="E130" s="2"/>
      <c r="F130" s="2"/>
      <c r="G130" s="2"/>
    </row>
    <row r="131" spans="1:9">
      <c r="A131" s="93"/>
      <c r="B131" s="2" t="s">
        <v>358</v>
      </c>
      <c r="C131" s="2">
        <v>3500</v>
      </c>
      <c r="D131" s="2"/>
      <c r="E131" s="2"/>
      <c r="F131" s="2"/>
      <c r="G131" s="2"/>
    </row>
    <row r="132" spans="1:9">
      <c r="A132" s="93"/>
      <c r="B132" s="2" t="s">
        <v>359</v>
      </c>
      <c r="C132" s="2">
        <v>19357</v>
      </c>
      <c r="D132" s="2"/>
      <c r="E132" s="2"/>
      <c r="F132" s="2"/>
      <c r="G132" s="2"/>
    </row>
    <row r="133" spans="1:9">
      <c r="A133" s="93"/>
      <c r="B133" s="2" t="s">
        <v>360</v>
      </c>
      <c r="C133" s="2">
        <v>1800</v>
      </c>
      <c r="D133" s="2"/>
      <c r="E133" s="2" t="s">
        <v>361</v>
      </c>
      <c r="F133" s="2"/>
      <c r="G133" s="2"/>
    </row>
    <row r="134" spans="1:9">
      <c r="A134" s="93"/>
      <c r="B134" s="2" t="s">
        <v>362</v>
      </c>
      <c r="C134" s="2">
        <v>10800</v>
      </c>
      <c r="D134" s="2"/>
      <c r="E134" s="2" t="s">
        <v>363</v>
      </c>
      <c r="F134" s="2"/>
      <c r="G134" s="2"/>
    </row>
    <row r="135" spans="1:9">
      <c r="A135" s="93"/>
      <c r="B135" s="2" t="s">
        <v>403</v>
      </c>
      <c r="C135" s="2">
        <v>300</v>
      </c>
      <c r="D135" s="2"/>
      <c r="E135" s="2" t="s">
        <v>404</v>
      </c>
      <c r="F135" s="2"/>
      <c r="G135" s="2"/>
    </row>
    <row r="136" spans="1:9">
      <c r="A136" s="93"/>
      <c r="B136" s="2" t="s">
        <v>364</v>
      </c>
      <c r="C136" s="2">
        <v>600</v>
      </c>
      <c r="D136" s="2"/>
      <c r="E136" s="2" t="s">
        <v>365</v>
      </c>
      <c r="F136" s="2"/>
      <c r="G136" s="2"/>
    </row>
    <row r="137" spans="1:9">
      <c r="A137" s="93"/>
      <c r="B137" s="75" t="s">
        <v>461</v>
      </c>
      <c r="C137" s="75">
        <v>80000</v>
      </c>
      <c r="D137" s="75"/>
      <c r="E137" s="75" t="s">
        <v>462</v>
      </c>
      <c r="F137" s="75"/>
      <c r="G137" s="75"/>
    </row>
    <row r="138" spans="1:9">
      <c r="A138" s="93"/>
      <c r="B138" s="75" t="s">
        <v>463</v>
      </c>
      <c r="C138" s="75">
        <v>70400</v>
      </c>
      <c r="D138" s="75"/>
      <c r="E138" s="75" t="s">
        <v>464</v>
      </c>
      <c r="F138" s="75"/>
      <c r="G138" s="75"/>
    </row>
    <row r="139" spans="1:9">
      <c r="A139" s="94"/>
      <c r="B139" s="2" t="s">
        <v>405</v>
      </c>
      <c r="C139" s="2">
        <v>6619</v>
      </c>
      <c r="D139" s="2"/>
      <c r="E139" s="2" t="s">
        <v>406</v>
      </c>
      <c r="F139" s="2"/>
      <c r="G139" s="2"/>
    </row>
    <row r="140" spans="1:9">
      <c r="A140" s="82"/>
      <c r="B140" s="2" t="s">
        <v>435</v>
      </c>
      <c r="C140" s="2">
        <v>16037</v>
      </c>
      <c r="D140" s="2"/>
      <c r="E140" s="2" t="s">
        <v>440</v>
      </c>
      <c r="F140" s="2"/>
      <c r="G140" s="2"/>
    </row>
    <row r="141" spans="1:9">
      <c r="A141" s="82"/>
      <c r="B141" s="2" t="s">
        <v>407</v>
      </c>
      <c r="C141" s="2">
        <v>74936</v>
      </c>
      <c r="D141" s="2"/>
      <c r="E141" s="2" t="s">
        <v>408</v>
      </c>
      <c r="F141" s="2"/>
      <c r="G141" s="2"/>
    </row>
    <row r="142" spans="1:9">
      <c r="A142" s="82"/>
      <c r="B142" s="2" t="s">
        <v>409</v>
      </c>
      <c r="C142" s="2">
        <v>40</v>
      </c>
      <c r="D142" s="2"/>
      <c r="E142" s="2" t="s">
        <v>410</v>
      </c>
      <c r="F142" s="2"/>
      <c r="G142" s="2"/>
    </row>
    <row r="143" spans="1:9">
      <c r="A143" s="2" t="s">
        <v>411</v>
      </c>
      <c r="B143" s="2" t="s">
        <v>412</v>
      </c>
      <c r="C143" s="2">
        <v>0</v>
      </c>
      <c r="D143" s="2"/>
      <c r="E143" s="2" t="s">
        <v>413</v>
      </c>
      <c r="F143" s="2"/>
      <c r="G143" s="2"/>
    </row>
    <row r="144" spans="1:9">
      <c r="A144" s="2"/>
      <c r="B144" s="2" t="s">
        <v>414</v>
      </c>
      <c r="C144" s="2">
        <v>0</v>
      </c>
      <c r="D144" s="2"/>
      <c r="E144" s="2" t="s">
        <v>415</v>
      </c>
      <c r="F144" s="2"/>
      <c r="G144" s="2"/>
      <c r="I144" s="83" t="s">
        <v>416</v>
      </c>
    </row>
    <row r="145" spans="1:7">
      <c r="A145" s="78" t="s">
        <v>420</v>
      </c>
      <c r="B145" s="78" t="s">
        <v>421</v>
      </c>
      <c r="C145" s="78">
        <v>728</v>
      </c>
      <c r="D145" s="78"/>
      <c r="E145" s="78" t="s">
        <v>422</v>
      </c>
      <c r="F145" s="78"/>
      <c r="G145" s="78"/>
    </row>
    <row r="147" spans="1:7">
      <c r="C147">
        <f>24*60*60</f>
        <v>86400</v>
      </c>
    </row>
    <row r="149" spans="1:7">
      <c r="C149">
        <f>64-24-24</f>
        <v>16</v>
      </c>
    </row>
    <row r="150" spans="1:7">
      <c r="C150">
        <f>64*60*60</f>
        <v>230400</v>
      </c>
      <c r="E150">
        <f>C150-80000</f>
        <v>150400</v>
      </c>
    </row>
    <row r="151" spans="1:7">
      <c r="E151">
        <f>E150-80000</f>
        <v>70400</v>
      </c>
    </row>
  </sheetData>
  <autoFilter ref="B1" xr:uid="{00000000-0009-0000-0000-000008000000}"/>
  <mergeCells count="16">
    <mergeCell ref="A94:A115"/>
    <mergeCell ref="A27:A38"/>
    <mergeCell ref="A41:A46"/>
    <mergeCell ref="A47:A53"/>
    <mergeCell ref="A81:A93"/>
    <mergeCell ref="A54:A60"/>
    <mergeCell ref="A2:A26"/>
    <mergeCell ref="A61:A62"/>
    <mergeCell ref="A63:A66"/>
    <mergeCell ref="A67:A78"/>
    <mergeCell ref="A79:A80"/>
    <mergeCell ref="A130:A139"/>
    <mergeCell ref="A116:A117"/>
    <mergeCell ref="A123:A125"/>
    <mergeCell ref="A127:A128"/>
    <mergeCell ref="A118:A12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A1:I1441"/>
  <sheetViews>
    <sheetView workbookViewId="0">
      <pane ySplit="3" topLeftCell="A4" activePane="bottomLeft" state="frozen"/>
      <selection pane="bottomLeft" activeCell="D20" sqref="D20:F22"/>
    </sheetView>
  </sheetViews>
  <sheetFormatPr defaultColWidth="9.09765625" defaultRowHeight="18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21.59765625" style="5" bestFit="1" customWidth="1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1:9" ht="18.600000000000001" thickBot="1">
      <c r="C1" s="79" t="s">
        <v>157</v>
      </c>
      <c r="D1" s="6">
        <v>45627.279432870368</v>
      </c>
      <c r="E1" s="5" t="s">
        <v>425</v>
      </c>
      <c r="F1" s="6">
        <v>45627.599791666667</v>
      </c>
    </row>
    <row r="2" spans="1:9">
      <c r="C2" s="5" t="s">
        <v>158</v>
      </c>
      <c r="D2" s="6">
        <v>45628.105821759258</v>
      </c>
    </row>
    <row r="3" spans="1:9" ht="18.600000000000001" thickBot="1">
      <c r="B3" s="4" t="s">
        <v>38</v>
      </c>
      <c r="C3" s="4"/>
      <c r="D3" s="4" t="s">
        <v>433</v>
      </c>
      <c r="E3" s="4" t="s">
        <v>39</v>
      </c>
    </row>
    <row r="4" spans="1:9" ht="18.600000000000001" thickBot="1">
      <c r="A4" s="5">
        <v>-7</v>
      </c>
      <c r="B4" s="43" t="s">
        <v>40</v>
      </c>
      <c r="C4" s="44" t="s">
        <v>427</v>
      </c>
      <c r="D4" s="6">
        <f t="shared" ref="D4:D5" si="0">$F$1+A4/24</f>
        <v>45627.308125000003</v>
      </c>
      <c r="E4" s="46">
        <v>1200</v>
      </c>
      <c r="F4" s="7"/>
      <c r="G4" s="5"/>
      <c r="H4" s="80">
        <f>39+60-27</f>
        <v>72</v>
      </c>
      <c r="I4" s="7"/>
    </row>
    <row r="5" spans="1:9" ht="18.600000000000001" thickBot="1">
      <c r="A5" s="5">
        <v>-3.4166666700000001</v>
      </c>
      <c r="B5" s="43" t="s">
        <v>40</v>
      </c>
      <c r="C5" s="44" t="s">
        <v>428</v>
      </c>
      <c r="D5" s="6">
        <f t="shared" si="0"/>
        <v>45627.45743055542</v>
      </c>
      <c r="E5" s="46">
        <v>1200</v>
      </c>
      <c r="F5" s="7"/>
      <c r="G5" s="5"/>
      <c r="H5" s="34"/>
      <c r="I5" s="7"/>
    </row>
    <row r="6" spans="1:9" ht="18.600000000000001" thickBot="1">
      <c r="A6" s="5">
        <v>3.0833333299999999</v>
      </c>
      <c r="B6" s="43" t="s">
        <v>40</v>
      </c>
      <c r="C6" s="44" t="s">
        <v>429</v>
      </c>
      <c r="D6" s="6">
        <f>$F$1+A6/24</f>
        <v>45627.728263888748</v>
      </c>
      <c r="E6" s="46">
        <v>1200</v>
      </c>
      <c r="F6" s="7"/>
      <c r="G6" s="5"/>
      <c r="H6" s="5">
        <f>5/60</f>
        <v>8.3333333333333329E-2</v>
      </c>
      <c r="I6" s="7"/>
    </row>
    <row r="7" spans="1:9" ht="18.600000000000001" thickBot="1">
      <c r="A7" s="5">
        <v>7</v>
      </c>
      <c r="B7" s="43" t="s">
        <v>40</v>
      </c>
      <c r="C7" s="44" t="s">
        <v>443</v>
      </c>
      <c r="D7" s="6">
        <f t="shared" ref="D7" si="1">$F$1+A7/24</f>
        <v>45627.891458333332</v>
      </c>
      <c r="E7" s="46">
        <v>1200</v>
      </c>
      <c r="F7" s="7"/>
      <c r="G7" s="5"/>
      <c r="H7" s="5"/>
      <c r="I7" s="7"/>
    </row>
    <row r="8" spans="1:9" ht="18.600000000000001" thickBot="1">
      <c r="B8" s="43"/>
      <c r="C8" s="44"/>
      <c r="D8" s="6"/>
      <c r="E8" s="46"/>
      <c r="F8" s="7"/>
      <c r="G8" s="5"/>
      <c r="H8" s="5"/>
      <c r="I8" s="7"/>
    </row>
    <row r="9" spans="1:9" ht="18.600000000000001" thickBot="1">
      <c r="A9" s="5">
        <v>-8</v>
      </c>
      <c r="B9" s="43" t="s">
        <v>40</v>
      </c>
      <c r="C9" s="44" t="s">
        <v>426</v>
      </c>
      <c r="D9" s="45">
        <f>$F$1+A9/24</f>
        <v>45627.266458333332</v>
      </c>
      <c r="E9" s="46">
        <v>1200</v>
      </c>
      <c r="F9" s="7"/>
      <c r="G9" s="5"/>
      <c r="H9" s="34"/>
      <c r="I9" s="7"/>
    </row>
    <row r="10" spans="1:9" ht="18.600000000000001" thickBot="1">
      <c r="A10" s="5">
        <v>12</v>
      </c>
      <c r="B10" s="43" t="s">
        <v>40</v>
      </c>
      <c r="C10" s="44" t="s">
        <v>453</v>
      </c>
      <c r="D10" s="45">
        <f>$F$1+A10/24</f>
        <v>45628.099791666667</v>
      </c>
      <c r="E10" s="46">
        <v>1200</v>
      </c>
      <c r="F10" s="7"/>
      <c r="G10" s="5"/>
      <c r="H10" s="34"/>
      <c r="I10" s="7"/>
    </row>
    <row r="11" spans="1:9" ht="18.600000000000001" thickBot="1">
      <c r="A11" s="5">
        <v>17</v>
      </c>
      <c r="B11" s="43" t="s">
        <v>40</v>
      </c>
      <c r="C11" s="44" t="s">
        <v>444</v>
      </c>
      <c r="D11" s="6">
        <f t="shared" ref="D11" si="2">$F$1+A11/24</f>
        <v>45628.308125000003</v>
      </c>
      <c r="E11" s="46">
        <v>1200</v>
      </c>
      <c r="F11" s="7"/>
      <c r="G11" s="5"/>
      <c r="H11" s="5"/>
      <c r="I11" s="58"/>
    </row>
    <row r="12" spans="1:9" ht="18.600000000000001" thickBot="1">
      <c r="A12" s="5">
        <v>31</v>
      </c>
      <c r="B12" s="43" t="s">
        <v>40</v>
      </c>
      <c r="C12" s="44" t="s">
        <v>159</v>
      </c>
      <c r="D12" s="6">
        <f>$F$1+A12/24</f>
        <v>45628.891458333332</v>
      </c>
      <c r="E12" s="46">
        <v>1200</v>
      </c>
      <c r="F12" s="7"/>
      <c r="G12" s="5"/>
      <c r="H12" s="5"/>
      <c r="I12" s="7"/>
    </row>
    <row r="13" spans="1:9" ht="18.600000000000001" thickBot="1">
      <c r="A13" s="5">
        <v>57</v>
      </c>
      <c r="B13" s="43" t="s">
        <v>40</v>
      </c>
      <c r="C13" s="44" t="s">
        <v>159</v>
      </c>
      <c r="D13" s="6">
        <f>$F$1+A13/24</f>
        <v>45629.974791666667</v>
      </c>
      <c r="E13" s="46">
        <v>1200</v>
      </c>
      <c r="F13" s="7"/>
      <c r="G13" s="5"/>
      <c r="H13" s="5"/>
      <c r="I13" s="7"/>
    </row>
    <row r="14" spans="1:9" ht="18.600000000000001" thickBot="1">
      <c r="B14" s="43"/>
      <c r="C14" s="44"/>
      <c r="D14" s="45"/>
      <c r="E14" s="46"/>
      <c r="F14" s="7"/>
      <c r="G14" s="5"/>
      <c r="H14" s="5"/>
      <c r="I14" s="7"/>
    </row>
    <row r="15" spans="1:9" ht="18.600000000000001" thickBot="1">
      <c r="B15" s="43"/>
      <c r="C15" s="44"/>
      <c r="D15" s="45"/>
      <c r="E15" s="46"/>
      <c r="F15" s="7"/>
      <c r="G15" s="5"/>
      <c r="H15" s="5"/>
      <c r="I15" s="7"/>
    </row>
    <row r="16" spans="1:9" ht="18.600000000000001" thickBot="1">
      <c r="B16" s="43"/>
      <c r="C16" s="44"/>
      <c r="D16" s="45"/>
      <c r="E16" s="46"/>
      <c r="F16" s="7"/>
      <c r="G16" s="5"/>
      <c r="H16" s="5">
        <f>80000+80000</f>
        <v>160000</v>
      </c>
      <c r="I16" s="7"/>
    </row>
    <row r="17" spans="2:9" ht="18.600000000000001" thickBot="1">
      <c r="B17" s="43"/>
      <c r="C17" s="44"/>
      <c r="D17" s="45"/>
      <c r="E17" s="46"/>
      <c r="F17" s="7"/>
      <c r="G17" s="5"/>
      <c r="H17" s="5">
        <f>H16/60/60</f>
        <v>44.444444444444443</v>
      </c>
      <c r="I17" s="7"/>
    </row>
    <row r="18" spans="2:9">
      <c r="G18" s="5"/>
      <c r="H18" s="5"/>
    </row>
    <row r="19" spans="2:9">
      <c r="G19" s="5"/>
      <c r="H19" s="5"/>
    </row>
    <row r="20" spans="2:9">
      <c r="D20" s="97"/>
      <c r="F20" s="96"/>
      <c r="G20" s="5"/>
      <c r="H20" s="5"/>
    </row>
    <row r="21" spans="2:9">
      <c r="D21" s="98"/>
      <c r="G21" s="5"/>
      <c r="H21" s="5"/>
    </row>
    <row r="22" spans="2:9">
      <c r="D22" s="99"/>
      <c r="G22" s="5"/>
      <c r="H22" s="5"/>
    </row>
    <row r="23" spans="2:9">
      <c r="G23" s="5"/>
      <c r="H23" s="5"/>
    </row>
    <row r="24" spans="2:9">
      <c r="G24" s="5"/>
      <c r="H24" s="5"/>
    </row>
    <row r="25" spans="2:9">
      <c r="G25" s="5"/>
      <c r="H25" s="5"/>
    </row>
    <row r="26" spans="2:9">
      <c r="G26" s="5"/>
      <c r="H26" s="5"/>
    </row>
    <row r="27" spans="2:9">
      <c r="G27" s="5"/>
      <c r="H27" s="5"/>
    </row>
    <row r="28" spans="2:9">
      <c r="G28" s="5"/>
      <c r="H28" s="5"/>
    </row>
    <row r="29" spans="2:9">
      <c r="G29" s="5"/>
      <c r="H29" s="5"/>
    </row>
    <row r="30" spans="2:9">
      <c r="G30" s="5"/>
      <c r="H30" s="5"/>
    </row>
    <row r="31" spans="2:9">
      <c r="G31" s="5"/>
      <c r="H31" s="5"/>
    </row>
    <row r="32" spans="2:9">
      <c r="G32" s="5"/>
      <c r="H32" s="5"/>
    </row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</sheetData>
  <phoneticPr fontId="1"/>
  <pageMargins left="0.7" right="0.7" top="0.75" bottom="0.75" header="0.3" footer="0.3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411"/>
  <sheetViews>
    <sheetView tabSelected="1" zoomScale="120" zoomScaleNormal="120" workbookViewId="0">
      <pane xSplit="4" ySplit="5" topLeftCell="F6" activePane="bottomRight" state="frozen"/>
      <selection activeCell="C12" sqref="C12"/>
      <selection pane="topRight" activeCell="C12" sqref="C12"/>
      <selection pane="bottomLeft" activeCell="C12" sqref="C12"/>
      <selection pane="bottomRight" activeCell="G2" sqref="G2"/>
    </sheetView>
  </sheetViews>
  <sheetFormatPr defaultRowHeight="18"/>
  <cols>
    <col min="1" max="1" width="20.3984375" bestFit="1" customWidth="1"/>
    <col min="3" max="4" width="23.19921875" style="10" bestFit="1" customWidth="1"/>
    <col min="5" max="5" width="20.5" bestFit="1" customWidth="1"/>
    <col min="6" max="6" width="27.8984375" bestFit="1" customWidth="1"/>
    <col min="7" max="7" width="28.09765625" customWidth="1"/>
    <col min="8" max="8" width="13.3984375" bestFit="1" customWidth="1"/>
    <col min="9" max="9" width="57.69921875" hidden="1" customWidth="1"/>
    <col min="10" max="10" width="3.8984375" hidden="1" customWidth="1"/>
    <col min="11" max="11" width="46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>
      <c r="A1" t="s">
        <v>47</v>
      </c>
      <c r="C1" s="50">
        <f>WOL!D1</f>
        <v>45627.279432870368</v>
      </c>
      <c r="D1" s="10" t="s">
        <v>198</v>
      </c>
      <c r="E1" s="56">
        <f>C1-12*60*60/3600/24</f>
        <v>45626.779432870368</v>
      </c>
      <c r="F1" s="5" t="s">
        <v>425</v>
      </c>
      <c r="G1" s="6">
        <f>WOL!F1</f>
        <v>45627.599791666667</v>
      </c>
      <c r="L1" s="11" t="s">
        <v>48</v>
      </c>
    </row>
    <row r="2" spans="1:14">
      <c r="A2" t="s">
        <v>156</v>
      </c>
      <c r="C2" s="49">
        <f>WOL!D2</f>
        <v>45628.105821759258</v>
      </c>
      <c r="D2" s="10" t="s">
        <v>199</v>
      </c>
      <c r="E2" s="56">
        <f>C2+(240+120+300)/3600/24</f>
        <v>45628.11346064815</v>
      </c>
      <c r="F2" t="s">
        <v>200</v>
      </c>
      <c r="G2" s="57">
        <f>C2-100/3600/24</f>
        <v>45628.104664351849</v>
      </c>
      <c r="L2" s="11"/>
    </row>
    <row r="3" spans="1:14">
      <c r="C3" s="48"/>
      <c r="L3" s="11"/>
    </row>
    <row r="4" spans="1:14">
      <c r="A4" s="95" t="s">
        <v>49</v>
      </c>
      <c r="B4" s="95"/>
      <c r="C4" s="95" t="s">
        <v>50</v>
      </c>
      <c r="D4" s="95"/>
      <c r="L4" s="11">
        <f>+SUM(L6:L14)</f>
        <v>73</v>
      </c>
    </row>
    <row r="5" spans="1:14">
      <c r="A5" s="12" t="s">
        <v>51</v>
      </c>
      <c r="B5" s="12" t="s">
        <v>52</v>
      </c>
      <c r="C5" s="12" t="s">
        <v>51</v>
      </c>
      <c r="D5" s="12" t="s">
        <v>52</v>
      </c>
      <c r="E5" s="12" t="s">
        <v>53</v>
      </c>
      <c r="F5" s="12" t="s">
        <v>54</v>
      </c>
      <c r="G5" s="12" t="s">
        <v>55</v>
      </c>
      <c r="H5" s="12" t="s">
        <v>25</v>
      </c>
      <c r="I5" s="12"/>
      <c r="L5" s="11" t="s">
        <v>56</v>
      </c>
      <c r="M5" s="40" t="s">
        <v>204</v>
      </c>
      <c r="N5" t="s">
        <v>56</v>
      </c>
    </row>
    <row r="6" spans="1:14">
      <c r="C6" s="13">
        <f>C1</f>
        <v>45627.279432870368</v>
      </c>
      <c r="D6" s="14">
        <f>C6+H6/3600/24</f>
        <v>45627.285624999997</v>
      </c>
      <c r="E6" s="2"/>
      <c r="F6" s="2" t="s">
        <v>140</v>
      </c>
      <c r="G6" s="78" t="s">
        <v>467</v>
      </c>
      <c r="H6" s="2">
        <f>VLOOKUP(G6,List!B:C,2,0)</f>
        <v>535</v>
      </c>
      <c r="I6" s="2"/>
      <c r="K6" s="2" t="str">
        <f>VLOOKUP(G6,List!B:E,4,0)</f>
        <v>dcsm-EF_BUS_MONI_ON_ROMUPL_DIS</v>
      </c>
      <c r="L6" s="2">
        <f>VLOOKUP(G6,List!B:G,6,0)</f>
        <v>20</v>
      </c>
      <c r="M6" s="14">
        <f t="shared" ref="M6:M14" si="0">C6-317/3600/24</f>
        <v>45627.275763888887</v>
      </c>
      <c r="N6" t="str">
        <f t="shared" ref="N6:N13" si="1">+"0000    CALL "&amp;K6&amp;" -Run"</f>
        <v>0000    CALL dcsm-EF_BUS_MONI_ON_ROMUPL_DIS -Run</v>
      </c>
    </row>
    <row r="7" spans="1:14">
      <c r="C7" s="13">
        <f>D6</f>
        <v>45627.285624999997</v>
      </c>
      <c r="D7" s="14">
        <f>C7+H7/3600/24</f>
        <v>45627.291516203702</v>
      </c>
      <c r="E7" s="2"/>
      <c r="F7" s="2" t="s">
        <v>20</v>
      </c>
      <c r="G7" t="s">
        <v>43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14">
        <f t="shared" si="0"/>
        <v>45627.281956018516</v>
      </c>
      <c r="N7" t="str">
        <f t="shared" si="1"/>
        <v>0000    CALL dcsm-EF_MDP_ON -Run</v>
      </c>
    </row>
    <row r="8" spans="1:14">
      <c r="C8" s="13">
        <f t="shared" ref="C8:C13" si="2">D7</f>
        <v>45627.291516203702</v>
      </c>
      <c r="D8" s="14">
        <f t="shared" ref="D8:D13" si="3">C8+H8/3600/24</f>
        <v>45627.292002314811</v>
      </c>
      <c r="E8" s="2"/>
      <c r="F8" s="59" t="s">
        <v>23</v>
      </c>
      <c r="G8" s="15" t="s">
        <v>24</v>
      </c>
      <c r="H8" s="2">
        <f>VLOOKUP(G8,List!B:C,2,0)</f>
        <v>42</v>
      </c>
      <c r="I8" s="2"/>
      <c r="K8" s="2" t="str">
        <f>VLOOKUP(G8,List!B:E,4,0)</f>
        <v>dcsm-EF_BUS_TLM_MODE_10</v>
      </c>
      <c r="L8" s="2">
        <f>VLOOKUP(G8,List!B:G,6,0)</f>
        <v>2</v>
      </c>
      <c r="M8" s="14">
        <f t="shared" si="0"/>
        <v>45627.287847222222</v>
      </c>
      <c r="N8" t="str">
        <f t="shared" si="1"/>
        <v>0000    CALL dcsm-EF_BUS_TLM_MODE_10 -Run</v>
      </c>
    </row>
    <row r="9" spans="1:14">
      <c r="C9" s="13">
        <f t="shared" si="2"/>
        <v>45627.292002314811</v>
      </c>
      <c r="D9" s="14">
        <f t="shared" si="3"/>
        <v>45627.292488425919</v>
      </c>
      <c r="E9" s="2"/>
      <c r="F9" s="59" t="s">
        <v>215</v>
      </c>
      <c r="G9" s="2" t="s">
        <v>28</v>
      </c>
      <c r="H9" s="2">
        <f>VLOOKUP(G9,List!B:C,2,0)</f>
        <v>42</v>
      </c>
      <c r="I9" s="2"/>
      <c r="K9" s="2" t="str">
        <f>VLOOKUP(G9,List!B:E,4,0)</f>
        <v>dcsm-EF_MDP_CRUISE_SET</v>
      </c>
      <c r="L9" s="2">
        <f>VLOOKUP(G9,List!B:G,6,0)</f>
        <v>2</v>
      </c>
      <c r="M9" s="14">
        <f t="shared" si="0"/>
        <v>45627.28833333333</v>
      </c>
      <c r="N9" t="str">
        <f t="shared" si="1"/>
        <v>0000    CALL dcsm-EF_MDP_CRUISE_SET -Run</v>
      </c>
    </row>
    <row r="10" spans="1:14">
      <c r="C10" s="13">
        <f t="shared" si="2"/>
        <v>45627.292488425919</v>
      </c>
      <c r="D10" s="14">
        <f t="shared" si="3"/>
        <v>45627.293414351843</v>
      </c>
      <c r="E10" s="2"/>
      <c r="F10" s="59" t="s">
        <v>424</v>
      </c>
      <c r="G10" s="15" t="s">
        <v>27</v>
      </c>
      <c r="H10" s="2">
        <f>VLOOKUP(G10,List!B:C,2,0)</f>
        <v>80</v>
      </c>
      <c r="I10" s="2"/>
      <c r="K10" s="2" t="str">
        <f>VLOOKUP(G10,List!B:E,4,0)</f>
        <v>dcsm-EF_PME_ON</v>
      </c>
      <c r="L10" s="2">
        <f>VLOOKUP(G10,List!B:G,6,0)</f>
        <v>2</v>
      </c>
      <c r="M10" s="14">
        <f t="shared" si="0"/>
        <v>45627.288819444439</v>
      </c>
      <c r="N10" t="str">
        <f t="shared" si="1"/>
        <v>0000    CALL dcsm-EF_PME_ON -Run</v>
      </c>
    </row>
    <row r="11" spans="1:14">
      <c r="C11" s="13">
        <f t="shared" si="2"/>
        <v>45627.293414351843</v>
      </c>
      <c r="D11" s="14">
        <f t="shared" si="3"/>
        <v>45627.293576388882</v>
      </c>
      <c r="E11" s="2"/>
      <c r="F11" s="59" t="s">
        <v>423</v>
      </c>
      <c r="G11" s="15" t="s">
        <v>2</v>
      </c>
      <c r="H11" s="2">
        <f>VLOOKUP(G11,List!B:C,2,0)</f>
        <v>14</v>
      </c>
      <c r="I11" s="2"/>
      <c r="K11" s="2" t="str">
        <f>VLOOKUP(G11,List!B:E,4,0)</f>
        <v>dcsm-EF_MGF_ON</v>
      </c>
      <c r="L11" s="2">
        <f>VLOOKUP(G11,List!B:G,6,0)</f>
        <v>3</v>
      </c>
      <c r="M11" s="14">
        <f t="shared" si="0"/>
        <v>45627.289745370363</v>
      </c>
      <c r="N11" t="str">
        <f t="shared" si="1"/>
        <v>0000    CALL dcsm-EF_MGF_ON -Run</v>
      </c>
    </row>
    <row r="12" spans="1:14">
      <c r="C12" s="13">
        <f t="shared" si="2"/>
        <v>45627.293576388882</v>
      </c>
      <c r="D12" s="14">
        <f t="shared" si="3"/>
        <v>45627.303622685176</v>
      </c>
      <c r="E12" s="2"/>
      <c r="F12" s="88" t="s">
        <v>4</v>
      </c>
      <c r="G12" s="15" t="s">
        <v>3</v>
      </c>
      <c r="H12" s="2">
        <f>VLOOKUP(G12,List!B:C,2,0)</f>
        <v>868</v>
      </c>
      <c r="I12" s="2"/>
      <c r="K12" s="2" t="str">
        <f>VLOOKUP(G12,List!B:E,4,0)</f>
        <v>dcsm-EF_PWI_ON_CRUISE</v>
      </c>
      <c r="L12" s="2">
        <f>VLOOKUP(G12,List!B:G,6,0)</f>
        <v>27</v>
      </c>
      <c r="M12" s="14">
        <f t="shared" si="0"/>
        <v>45627.289907407401</v>
      </c>
      <c r="N12" t="str">
        <f t="shared" si="1"/>
        <v>0000    CALL dcsm-EF_PWI_ON_CRUISE -Run</v>
      </c>
    </row>
    <row r="13" spans="1:14">
      <c r="C13" s="13">
        <f t="shared" si="2"/>
        <v>45627.303622685176</v>
      </c>
      <c r="D13" s="14">
        <f t="shared" si="3"/>
        <v>45627.30596064814</v>
      </c>
      <c r="E13" s="47"/>
      <c r="F13" s="90"/>
      <c r="G13" s="26" t="s">
        <v>33</v>
      </c>
      <c r="H13" s="2">
        <f>VLOOKUP(G13,List!B:C,2,0)</f>
        <v>202</v>
      </c>
      <c r="I13" s="2"/>
      <c r="J13" s="47"/>
      <c r="K13" s="2" t="str">
        <f>VLOOKUP(G13,List!B:E,4,0)</f>
        <v>dcsm-EF_MDM_ON</v>
      </c>
      <c r="L13" s="2">
        <f>VLOOKUP(G13,List!B:G,6,0)</f>
        <v>6</v>
      </c>
      <c r="M13" s="13">
        <f t="shared" si="0"/>
        <v>45627.299953703696</v>
      </c>
      <c r="N13" t="str">
        <f t="shared" si="1"/>
        <v>0000    CALL dcsm-EF_MDM_ON -Run</v>
      </c>
    </row>
    <row r="14" spans="1:14">
      <c r="C14" s="27">
        <f>D13</f>
        <v>45627.30596064814</v>
      </c>
      <c r="D14" s="27">
        <f>C15</f>
        <v>45628.098090277781</v>
      </c>
      <c r="E14" s="28" t="s">
        <v>141</v>
      </c>
      <c r="F14" s="29"/>
      <c r="G14" s="29"/>
      <c r="H14" s="30">
        <f>(D14-C14)*3600*24</f>
        <v>68440.000000968575</v>
      </c>
      <c r="I14" s="23"/>
      <c r="K14" s="64" t="e">
        <f>VLOOKUP(G14,List!B:E,4,0)</f>
        <v>#N/A</v>
      </c>
      <c r="L14" s="64">
        <v>0</v>
      </c>
      <c r="M14" s="74">
        <f t="shared" si="0"/>
        <v>45627.30229166666</v>
      </c>
      <c r="N14" t="str">
        <f>"0000    WAIT_SEC  "&amp;TEXT(H14,"#0")</f>
        <v>0000    WAIT_SEC  68440</v>
      </c>
    </row>
    <row r="15" spans="1:14">
      <c r="C15" s="13">
        <f t="shared" ref="C15:C20" si="4">D15-H15/3600/24</f>
        <v>45628.098090277781</v>
      </c>
      <c r="D15" s="13">
        <f t="shared" ref="D15:D20" si="5">C16</f>
        <v>45628.098182870373</v>
      </c>
      <c r="E15" s="2"/>
      <c r="F15" s="88"/>
      <c r="G15" s="15" t="s">
        <v>16</v>
      </c>
      <c r="H15" s="2">
        <f>VLOOKUP(G15,List!B:C,2,0)</f>
        <v>8</v>
      </c>
      <c r="I15" s="15"/>
      <c r="K15" s="2" t="str">
        <f>VLOOKUP(G15,List!B:E,4,0)</f>
        <v>dcsm-EF_MGF_OFF</v>
      </c>
      <c r="L15" s="2">
        <f>VLOOKUP(G15,List!B:G,6,0)</f>
        <v>1</v>
      </c>
      <c r="M15" s="14">
        <f t="shared" ref="M15:M21" si="6">C15-317/3600/24</f>
        <v>45628.0944212963</v>
      </c>
      <c r="N15" t="str">
        <f t="shared" ref="N15:N21" si="7">+"0000    CALL "&amp;K15&amp;" -Run"</f>
        <v>0000    CALL dcsm-EF_MGF_OFF -Run</v>
      </c>
    </row>
    <row r="16" spans="1:14">
      <c r="C16" s="13">
        <f t="shared" si="4"/>
        <v>45628.098182870373</v>
      </c>
      <c r="D16" s="13">
        <f t="shared" si="5"/>
        <v>45628.099108796298</v>
      </c>
      <c r="E16" s="2"/>
      <c r="F16" s="88"/>
      <c r="G16" s="15" t="s">
        <v>17</v>
      </c>
      <c r="H16" s="2">
        <f>VLOOKUP(G16,List!B:C,2,0)</f>
        <v>80</v>
      </c>
      <c r="I16" s="15"/>
      <c r="K16" s="2" t="str">
        <f>VLOOKUP(G16,List!B:E,4,0)</f>
        <v>dcsm-EF_PWI_OFF</v>
      </c>
      <c r="L16" s="2">
        <f>VLOOKUP(G16,List!B:G,6,0)</f>
        <v>2</v>
      </c>
      <c r="M16" s="14">
        <f t="shared" si="6"/>
        <v>45628.094513888893</v>
      </c>
      <c r="N16" t="str">
        <f t="shared" si="7"/>
        <v>0000    CALL dcsm-EF_PWI_OFF -Run</v>
      </c>
    </row>
    <row r="17" spans="1:14">
      <c r="C17" s="13">
        <f t="shared" si="4"/>
        <v>45628.099108796298</v>
      </c>
      <c r="D17" s="13">
        <f t="shared" si="5"/>
        <v>45628.09957175926</v>
      </c>
      <c r="E17" s="2"/>
      <c r="F17" s="88"/>
      <c r="G17" s="15" t="s">
        <v>26</v>
      </c>
      <c r="H17" s="2">
        <f>VLOOKUP(G17,List!B:C,2,0)</f>
        <v>40</v>
      </c>
      <c r="I17" s="15"/>
      <c r="K17" s="2" t="str">
        <f>VLOOKUP(G17,List!B:E,4,0)</f>
        <v>dcsm-EF_PME_OFF</v>
      </c>
      <c r="L17" s="2">
        <f>VLOOKUP(G17,List!B:G,6,0)</f>
        <v>1</v>
      </c>
      <c r="M17" s="14">
        <f t="shared" si="6"/>
        <v>45628.095439814817</v>
      </c>
      <c r="N17" t="str">
        <f t="shared" si="7"/>
        <v>0000    CALL dcsm-EF_PME_OFF -Run</v>
      </c>
    </row>
    <row r="18" spans="1:14">
      <c r="C18" s="13">
        <f t="shared" si="4"/>
        <v>45628.09957175926</v>
      </c>
      <c r="D18" s="13">
        <f t="shared" si="5"/>
        <v>45628.101423611115</v>
      </c>
      <c r="E18" s="2"/>
      <c r="F18" s="90"/>
      <c r="G18" s="15" t="s">
        <v>34</v>
      </c>
      <c r="H18" s="2">
        <f>VLOOKUP(G18,List!B:C,2,0)</f>
        <v>160</v>
      </c>
      <c r="I18" s="15"/>
      <c r="K18" s="2" t="str">
        <f>VLOOKUP(G18,List!B:E,4,0)</f>
        <v>dcsm-EF_MDM_OFF</v>
      </c>
      <c r="L18" s="2">
        <f>VLOOKUP(G18,List!B:G,6,0)</f>
        <v>4</v>
      </c>
      <c r="M18" s="14">
        <f t="shared" si="6"/>
        <v>45628.095902777779</v>
      </c>
      <c r="N18" t="str">
        <f t="shared" si="7"/>
        <v>0000    CALL dcsm-EF_MDM_OFF -Run</v>
      </c>
    </row>
    <row r="19" spans="1:14">
      <c r="C19" s="13">
        <f t="shared" si="4"/>
        <v>45628.101423611115</v>
      </c>
      <c r="D19" s="13">
        <f t="shared" si="5"/>
        <v>45628.102812500001</v>
      </c>
      <c r="E19" s="2"/>
      <c r="F19" s="15" t="s">
        <v>18</v>
      </c>
      <c r="G19" s="15" t="s">
        <v>45</v>
      </c>
      <c r="H19" s="2">
        <f>VLOOKUP(G19,List!B:C,2,0)</f>
        <v>120</v>
      </c>
      <c r="I19" s="15"/>
      <c r="K19" s="2" t="str">
        <f>VLOOKUP(G19,List!B:E,4,0)</f>
        <v>dcsm-EF_MDP_POWEROFF</v>
      </c>
      <c r="L19" s="2">
        <f>VLOOKUP(G19,List!B:G,6,0)</f>
        <v>3</v>
      </c>
      <c r="M19" s="14">
        <f t="shared" si="6"/>
        <v>45628.097754629634</v>
      </c>
      <c r="N19" t="str">
        <f t="shared" si="7"/>
        <v>0000    CALL dcsm-EF_MDP_POWEROFF -Run</v>
      </c>
    </row>
    <row r="20" spans="1:14" ht="18.600000000000001" thickBot="1">
      <c r="C20" s="13">
        <f t="shared" si="4"/>
        <v>45628.102812500001</v>
      </c>
      <c r="D20" s="13">
        <f t="shared" si="5"/>
        <v>45628.105821759258</v>
      </c>
      <c r="E20" s="2"/>
      <c r="F20" s="67" t="s">
        <v>19</v>
      </c>
      <c r="G20" s="78" t="s">
        <v>465</v>
      </c>
      <c r="H20" s="69">
        <f>VLOOKUP(G20,List!B:C,2,0)</f>
        <v>260</v>
      </c>
      <c r="I20" s="70"/>
      <c r="J20" s="65"/>
      <c r="K20" s="69" t="str">
        <f>VLOOKUP(G20,List!B:E,4,0)</f>
        <v>dcsm-EF_BUS_MONI_OFF_ROMUPL_ENA</v>
      </c>
      <c r="L20" s="69">
        <f>VLOOKUP(G20,List!B:G,6,0)</f>
        <v>6</v>
      </c>
      <c r="M20" s="71">
        <f t="shared" si="6"/>
        <v>45628.099143518521</v>
      </c>
      <c r="N20" t="str">
        <f t="shared" si="7"/>
        <v>0000    CALL dcsm-EF_BUS_MONI_OFF_ROMUPL_ENA -Run</v>
      </c>
    </row>
    <row r="21" spans="1:14" ht="18.600000000000001" thickBot="1">
      <c r="A21" s="16"/>
      <c r="B21" s="17"/>
      <c r="C21" s="18">
        <f>C2</f>
        <v>45628.105821759258</v>
      </c>
      <c r="D21" s="18" t="e">
        <f>C21+#REF!/3600/24</f>
        <v>#REF!</v>
      </c>
      <c r="E21" s="18"/>
      <c r="F21" s="20"/>
      <c r="G21" s="20" t="s">
        <v>156</v>
      </c>
      <c r="H21" s="68">
        <v>1200</v>
      </c>
      <c r="I21" s="65"/>
      <c r="J21" s="65"/>
      <c r="K21" s="69"/>
      <c r="L21" s="69" t="e">
        <f>VLOOKUP(G21,List!B:G,6,0)</f>
        <v>#N/A</v>
      </c>
      <c r="M21" s="71">
        <f t="shared" si="6"/>
        <v>45628.102152777778</v>
      </c>
      <c r="N21" t="str">
        <f t="shared" si="7"/>
        <v>0000    CALL  -Run</v>
      </c>
    </row>
    <row r="22" spans="1:14">
      <c r="C22"/>
      <c r="D22"/>
    </row>
    <row r="23" spans="1:14">
      <c r="C23"/>
      <c r="D23"/>
    </row>
    <row r="24" spans="1:14">
      <c r="C24"/>
      <c r="D24"/>
    </row>
    <row r="25" spans="1:14">
      <c r="C25"/>
      <c r="D25"/>
    </row>
    <row r="26" spans="1:14">
      <c r="C26"/>
      <c r="D26"/>
    </row>
    <row r="27" spans="1:14">
      <c r="C27"/>
      <c r="D27"/>
    </row>
    <row r="28" spans="1:14">
      <c r="C28"/>
      <c r="D28"/>
    </row>
    <row r="29" spans="1:14">
      <c r="C29"/>
      <c r="D29"/>
    </row>
    <row r="30" spans="1:14">
      <c r="C30"/>
      <c r="D30"/>
    </row>
    <row r="31" spans="1:14">
      <c r="C31"/>
      <c r="D31"/>
    </row>
    <row r="32" spans="1:1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  <row r="153" spans="3:4">
      <c r="C153"/>
      <c r="D153"/>
    </row>
    <row r="154" spans="3:4">
      <c r="C154"/>
      <c r="D154"/>
    </row>
    <row r="155" spans="3:4">
      <c r="C155"/>
      <c r="D155"/>
    </row>
    <row r="156" spans="3:4">
      <c r="C156"/>
      <c r="D156"/>
    </row>
    <row r="157" spans="3:4">
      <c r="C157"/>
      <c r="D157"/>
    </row>
    <row r="158" spans="3:4">
      <c r="C158"/>
      <c r="D158"/>
    </row>
    <row r="159" spans="3:4">
      <c r="C159"/>
      <c r="D159"/>
    </row>
    <row r="160" spans="3:4">
      <c r="C160"/>
      <c r="D160"/>
    </row>
    <row r="161" spans="3:4">
      <c r="C161"/>
      <c r="D161"/>
    </row>
    <row r="162" spans="3:4">
      <c r="C162"/>
      <c r="D162"/>
    </row>
    <row r="163" spans="3:4">
      <c r="C163"/>
      <c r="D163"/>
    </row>
    <row r="164" spans="3:4">
      <c r="C164"/>
      <c r="D164"/>
    </row>
    <row r="165" spans="3:4">
      <c r="C165"/>
      <c r="D165"/>
    </row>
    <row r="166" spans="3:4">
      <c r="C166"/>
      <c r="D166"/>
    </row>
    <row r="167" spans="3:4">
      <c r="C167"/>
      <c r="D167"/>
    </row>
    <row r="168" spans="3:4">
      <c r="C168"/>
      <c r="D168"/>
    </row>
    <row r="169" spans="3:4">
      <c r="C169"/>
      <c r="D169"/>
    </row>
    <row r="170" spans="3:4">
      <c r="C170"/>
      <c r="D170"/>
    </row>
    <row r="171" spans="3:4">
      <c r="C171"/>
      <c r="D171"/>
    </row>
    <row r="172" spans="3:4">
      <c r="C172"/>
      <c r="D172"/>
    </row>
    <row r="173" spans="3:4">
      <c r="C173"/>
      <c r="D173"/>
    </row>
    <row r="174" spans="3:4">
      <c r="C174"/>
      <c r="D174"/>
    </row>
    <row r="175" spans="3:4">
      <c r="C175"/>
      <c r="D175"/>
    </row>
    <row r="176" spans="3:4">
      <c r="C176"/>
      <c r="D176"/>
    </row>
    <row r="177" spans="3:4">
      <c r="C177"/>
      <c r="D177"/>
    </row>
    <row r="178" spans="3:4">
      <c r="C178"/>
      <c r="D178"/>
    </row>
    <row r="179" spans="3:4">
      <c r="C179"/>
      <c r="D179"/>
    </row>
    <row r="180" spans="3:4">
      <c r="C180"/>
      <c r="D180"/>
    </row>
    <row r="181" spans="3:4">
      <c r="C181"/>
      <c r="D181"/>
    </row>
    <row r="182" spans="3:4">
      <c r="C182"/>
      <c r="D182"/>
    </row>
    <row r="183" spans="3:4">
      <c r="C183"/>
      <c r="D183"/>
    </row>
    <row r="184" spans="3:4">
      <c r="C184"/>
      <c r="D184"/>
    </row>
    <row r="185" spans="3:4">
      <c r="C185"/>
      <c r="D185"/>
    </row>
    <row r="186" spans="3:4">
      <c r="C186"/>
      <c r="D186"/>
    </row>
    <row r="187" spans="3:4">
      <c r="C187"/>
      <c r="D187"/>
    </row>
    <row r="188" spans="3:4">
      <c r="C188"/>
      <c r="D188"/>
    </row>
    <row r="189" spans="3:4">
      <c r="C189"/>
      <c r="D189"/>
    </row>
    <row r="190" spans="3:4">
      <c r="C190"/>
      <c r="D190"/>
    </row>
    <row r="191" spans="3:4">
      <c r="C191"/>
      <c r="D191"/>
    </row>
    <row r="192" spans="3:4">
      <c r="C192"/>
      <c r="D192"/>
    </row>
    <row r="193" spans="3:4">
      <c r="C193"/>
      <c r="D193"/>
    </row>
    <row r="194" spans="3:4">
      <c r="C194"/>
      <c r="D194"/>
    </row>
    <row r="195" spans="3:4">
      <c r="C195"/>
      <c r="D195"/>
    </row>
    <row r="196" spans="3:4">
      <c r="C196"/>
      <c r="D196"/>
    </row>
    <row r="197" spans="3:4">
      <c r="C197"/>
      <c r="D197"/>
    </row>
    <row r="198" spans="3:4">
      <c r="C198"/>
      <c r="D198"/>
    </row>
    <row r="199" spans="3:4">
      <c r="C199"/>
      <c r="D199"/>
    </row>
    <row r="200" spans="3:4">
      <c r="C200"/>
      <c r="D200"/>
    </row>
    <row r="201" spans="3:4">
      <c r="C201"/>
      <c r="D201"/>
    </row>
    <row r="202" spans="3:4">
      <c r="C202"/>
      <c r="D202"/>
    </row>
    <row r="203" spans="3:4">
      <c r="C203"/>
      <c r="D203"/>
    </row>
    <row r="204" spans="3:4">
      <c r="C204"/>
      <c r="D204"/>
    </row>
    <row r="205" spans="3:4">
      <c r="C205"/>
      <c r="D205"/>
    </row>
    <row r="206" spans="3:4">
      <c r="C206"/>
      <c r="D206"/>
    </row>
    <row r="207" spans="3:4">
      <c r="C207"/>
      <c r="D207"/>
    </row>
    <row r="208" spans="3:4">
      <c r="C208"/>
      <c r="D208"/>
    </row>
    <row r="209" spans="3:4">
      <c r="C209"/>
      <c r="D209"/>
    </row>
    <row r="210" spans="3:4">
      <c r="C210"/>
      <c r="D210"/>
    </row>
    <row r="211" spans="3:4">
      <c r="C211"/>
      <c r="D211"/>
    </row>
    <row r="212" spans="3:4">
      <c r="C212"/>
      <c r="D212"/>
    </row>
    <row r="213" spans="3:4">
      <c r="C213"/>
      <c r="D213"/>
    </row>
    <row r="214" spans="3:4">
      <c r="C214"/>
      <c r="D214"/>
    </row>
    <row r="215" spans="3:4">
      <c r="C215"/>
      <c r="D215"/>
    </row>
    <row r="216" spans="3:4">
      <c r="C216"/>
      <c r="D216"/>
    </row>
    <row r="217" spans="3:4">
      <c r="C217"/>
      <c r="D217"/>
    </row>
    <row r="218" spans="3:4">
      <c r="C218"/>
      <c r="D218"/>
    </row>
    <row r="219" spans="3:4">
      <c r="C219"/>
      <c r="D219"/>
    </row>
    <row r="220" spans="3:4">
      <c r="C220"/>
      <c r="D220"/>
    </row>
    <row r="221" spans="3:4">
      <c r="C221"/>
      <c r="D221"/>
    </row>
    <row r="222" spans="3:4">
      <c r="C222"/>
      <c r="D222"/>
    </row>
    <row r="223" spans="3:4">
      <c r="C223"/>
      <c r="D223"/>
    </row>
    <row r="224" spans="3:4">
      <c r="C224"/>
      <c r="D224"/>
    </row>
    <row r="225" spans="3:4">
      <c r="C225"/>
      <c r="D225"/>
    </row>
    <row r="226" spans="3:4">
      <c r="C226"/>
      <c r="D226"/>
    </row>
    <row r="227" spans="3:4">
      <c r="C227"/>
      <c r="D227"/>
    </row>
    <row r="228" spans="3:4">
      <c r="C228"/>
      <c r="D228"/>
    </row>
    <row r="229" spans="3:4">
      <c r="C229"/>
      <c r="D229"/>
    </row>
    <row r="230" spans="3:4">
      <c r="C230"/>
      <c r="D230"/>
    </row>
    <row r="231" spans="3:4">
      <c r="C231"/>
      <c r="D231"/>
    </row>
    <row r="232" spans="3:4">
      <c r="C232"/>
      <c r="D232"/>
    </row>
    <row r="233" spans="3:4">
      <c r="C233"/>
      <c r="D233"/>
    </row>
    <row r="234" spans="3:4">
      <c r="C234"/>
      <c r="D234"/>
    </row>
    <row r="235" spans="3:4">
      <c r="C235"/>
      <c r="D235"/>
    </row>
    <row r="236" spans="3:4">
      <c r="C236"/>
      <c r="D236"/>
    </row>
    <row r="237" spans="3:4">
      <c r="C237"/>
      <c r="D237"/>
    </row>
    <row r="238" spans="3:4">
      <c r="C238"/>
      <c r="D238"/>
    </row>
    <row r="239" spans="3:4">
      <c r="C239"/>
      <c r="D239"/>
    </row>
    <row r="240" spans="3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  <row r="253" spans="3:4">
      <c r="C253"/>
      <c r="D253"/>
    </row>
    <row r="254" spans="3:4">
      <c r="C254"/>
      <c r="D254"/>
    </row>
    <row r="255" spans="3:4">
      <c r="C255"/>
      <c r="D255"/>
    </row>
    <row r="256" spans="3:4">
      <c r="C256"/>
      <c r="D256"/>
    </row>
    <row r="257" spans="3:4">
      <c r="C257"/>
      <c r="D257"/>
    </row>
    <row r="258" spans="3:4">
      <c r="C258"/>
      <c r="D258"/>
    </row>
    <row r="259" spans="3:4">
      <c r="C259"/>
      <c r="D259"/>
    </row>
    <row r="260" spans="3:4">
      <c r="C260"/>
      <c r="D260"/>
    </row>
    <row r="261" spans="3:4">
      <c r="C261"/>
      <c r="D261"/>
    </row>
    <row r="262" spans="3:4">
      <c r="C262"/>
      <c r="D262"/>
    </row>
    <row r="263" spans="3:4">
      <c r="C263"/>
      <c r="D263"/>
    </row>
    <row r="264" spans="3:4">
      <c r="C264"/>
      <c r="D264"/>
    </row>
    <row r="265" spans="3:4">
      <c r="C265"/>
      <c r="D265"/>
    </row>
    <row r="266" spans="3:4">
      <c r="C266"/>
      <c r="D266"/>
    </row>
    <row r="267" spans="3:4">
      <c r="C267"/>
      <c r="D267"/>
    </row>
    <row r="268" spans="3:4">
      <c r="C268"/>
      <c r="D268"/>
    </row>
    <row r="269" spans="3:4">
      <c r="C269"/>
      <c r="D269"/>
    </row>
    <row r="270" spans="3:4">
      <c r="C270"/>
      <c r="D270"/>
    </row>
    <row r="271" spans="3:4">
      <c r="C271"/>
      <c r="D271"/>
    </row>
    <row r="272" spans="3:4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  <row r="304" spans="3:4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  <row r="323" spans="3:4">
      <c r="C323"/>
      <c r="D323"/>
    </row>
    <row r="324" spans="3:4">
      <c r="C324"/>
      <c r="D324"/>
    </row>
    <row r="325" spans="3:4">
      <c r="C325"/>
      <c r="D325"/>
    </row>
    <row r="326" spans="3:4">
      <c r="C326"/>
      <c r="D326"/>
    </row>
    <row r="327" spans="3:4">
      <c r="C327"/>
      <c r="D327"/>
    </row>
    <row r="328" spans="3:4">
      <c r="C328"/>
      <c r="D328"/>
    </row>
    <row r="329" spans="3:4">
      <c r="C329"/>
      <c r="D329"/>
    </row>
    <row r="330" spans="3:4">
      <c r="C330"/>
      <c r="D330"/>
    </row>
    <row r="331" spans="3:4">
      <c r="C331"/>
      <c r="D331"/>
    </row>
    <row r="332" spans="3:4">
      <c r="C332"/>
      <c r="D332"/>
    </row>
    <row r="333" spans="3:4">
      <c r="C333"/>
      <c r="D333"/>
    </row>
    <row r="334" spans="3:4">
      <c r="C334"/>
      <c r="D334"/>
    </row>
    <row r="335" spans="3:4">
      <c r="C335"/>
      <c r="D335"/>
    </row>
    <row r="336" spans="3:4">
      <c r="C336"/>
      <c r="D336"/>
    </row>
    <row r="337" spans="3:4">
      <c r="C337"/>
      <c r="D337"/>
    </row>
    <row r="338" spans="3:4">
      <c r="C338"/>
      <c r="D338"/>
    </row>
    <row r="339" spans="3:4">
      <c r="C339"/>
      <c r="D339"/>
    </row>
    <row r="340" spans="3:4">
      <c r="C340"/>
      <c r="D340"/>
    </row>
    <row r="341" spans="3:4">
      <c r="C341"/>
      <c r="D341"/>
    </row>
    <row r="342" spans="3:4">
      <c r="C342"/>
      <c r="D342"/>
    </row>
    <row r="343" spans="3:4">
      <c r="C343"/>
      <c r="D343"/>
    </row>
    <row r="344" spans="3:4">
      <c r="C344"/>
      <c r="D344"/>
    </row>
    <row r="345" spans="3:4">
      <c r="C345"/>
      <c r="D345"/>
    </row>
    <row r="346" spans="3:4">
      <c r="C346"/>
      <c r="D346"/>
    </row>
    <row r="347" spans="3:4">
      <c r="C347"/>
      <c r="D347"/>
    </row>
    <row r="348" spans="3:4">
      <c r="C348"/>
      <c r="D348"/>
    </row>
    <row r="349" spans="3:4">
      <c r="C349"/>
      <c r="D349"/>
    </row>
    <row r="350" spans="3:4">
      <c r="C350"/>
      <c r="D350"/>
    </row>
    <row r="351" spans="3:4">
      <c r="C351"/>
      <c r="D351"/>
    </row>
    <row r="352" spans="3:4">
      <c r="C352"/>
      <c r="D352"/>
    </row>
    <row r="353" spans="3:4">
      <c r="C353"/>
      <c r="D353"/>
    </row>
    <row r="354" spans="3:4">
      <c r="C354"/>
      <c r="D354"/>
    </row>
    <row r="355" spans="3:4">
      <c r="C355"/>
      <c r="D355"/>
    </row>
    <row r="356" spans="3:4">
      <c r="C356"/>
      <c r="D356"/>
    </row>
    <row r="357" spans="3:4">
      <c r="C357"/>
      <c r="D357"/>
    </row>
    <row r="358" spans="3:4">
      <c r="C358"/>
      <c r="D358"/>
    </row>
    <row r="359" spans="3:4">
      <c r="C359"/>
      <c r="D359"/>
    </row>
    <row r="360" spans="3:4">
      <c r="C360"/>
      <c r="D360"/>
    </row>
    <row r="361" spans="3:4">
      <c r="C361"/>
      <c r="D361"/>
    </row>
    <row r="362" spans="3:4">
      <c r="C362"/>
      <c r="D362"/>
    </row>
    <row r="363" spans="3:4">
      <c r="C363"/>
      <c r="D363"/>
    </row>
    <row r="364" spans="3:4">
      <c r="C364"/>
      <c r="D364"/>
    </row>
    <row r="365" spans="3:4">
      <c r="C365"/>
      <c r="D365"/>
    </row>
    <row r="366" spans="3:4">
      <c r="C366"/>
      <c r="D366"/>
    </row>
    <row r="367" spans="3:4">
      <c r="C367"/>
      <c r="D367"/>
    </row>
    <row r="368" spans="3:4">
      <c r="C368"/>
      <c r="D368"/>
    </row>
    <row r="369" spans="3:4">
      <c r="C369"/>
      <c r="D369"/>
    </row>
    <row r="370" spans="3:4">
      <c r="C370"/>
      <c r="D370"/>
    </row>
    <row r="371" spans="3:4">
      <c r="C371"/>
      <c r="D371"/>
    </row>
    <row r="372" spans="3:4">
      <c r="C372"/>
      <c r="D372"/>
    </row>
    <row r="373" spans="3:4">
      <c r="C373"/>
      <c r="D373"/>
    </row>
    <row r="374" spans="3:4">
      <c r="C374"/>
      <c r="D374"/>
    </row>
    <row r="375" spans="3:4">
      <c r="C375"/>
      <c r="D375"/>
    </row>
    <row r="376" spans="3:4">
      <c r="C376"/>
      <c r="D376"/>
    </row>
    <row r="377" spans="3:4">
      <c r="C377"/>
      <c r="D377"/>
    </row>
    <row r="378" spans="3:4">
      <c r="C378"/>
      <c r="D378"/>
    </row>
    <row r="379" spans="3:4">
      <c r="C379"/>
      <c r="D379"/>
    </row>
    <row r="380" spans="3:4">
      <c r="C380"/>
      <c r="D380"/>
    </row>
    <row r="381" spans="3:4">
      <c r="C381"/>
      <c r="D381"/>
    </row>
    <row r="382" spans="3:4">
      <c r="C382"/>
      <c r="D382"/>
    </row>
    <row r="383" spans="3:4">
      <c r="C383"/>
      <c r="D383"/>
    </row>
    <row r="384" spans="3:4">
      <c r="C384"/>
      <c r="D384"/>
    </row>
    <row r="385" spans="3:4">
      <c r="C385"/>
      <c r="D385"/>
    </row>
    <row r="386" spans="3:4">
      <c r="C386"/>
      <c r="D386"/>
    </row>
    <row r="387" spans="3:4">
      <c r="C387"/>
      <c r="D387"/>
    </row>
    <row r="388" spans="3:4">
      <c r="C388"/>
      <c r="D388"/>
    </row>
    <row r="389" spans="3:4">
      <c r="C389"/>
      <c r="D389"/>
    </row>
    <row r="390" spans="3:4">
      <c r="C390"/>
      <c r="D390"/>
    </row>
    <row r="391" spans="3:4">
      <c r="C391"/>
      <c r="D391"/>
    </row>
    <row r="392" spans="3:4">
      <c r="C392"/>
      <c r="D392"/>
    </row>
    <row r="393" spans="3:4">
      <c r="C393"/>
      <c r="D393"/>
    </row>
    <row r="394" spans="3:4">
      <c r="C394"/>
      <c r="D394"/>
    </row>
    <row r="395" spans="3:4">
      <c r="C395"/>
      <c r="D395"/>
    </row>
    <row r="396" spans="3:4">
      <c r="C396"/>
      <c r="D396"/>
    </row>
    <row r="397" spans="3:4">
      <c r="C397"/>
      <c r="D397"/>
    </row>
    <row r="398" spans="3:4">
      <c r="C398"/>
      <c r="D398"/>
    </row>
    <row r="399" spans="3:4">
      <c r="C399"/>
      <c r="D399"/>
    </row>
    <row r="400" spans="3:4">
      <c r="C400"/>
      <c r="D400"/>
    </row>
    <row r="401" spans="3:4">
      <c r="C401"/>
      <c r="D401"/>
    </row>
    <row r="402" spans="3:4">
      <c r="C402"/>
      <c r="D402"/>
    </row>
    <row r="403" spans="3:4">
      <c r="C403"/>
      <c r="D403"/>
    </row>
    <row r="404" spans="3:4">
      <c r="C404"/>
      <c r="D404"/>
    </row>
    <row r="405" spans="3:4">
      <c r="C405"/>
      <c r="D405"/>
    </row>
    <row r="406" spans="3:4">
      <c r="C406"/>
      <c r="D406"/>
    </row>
    <row r="407" spans="3:4">
      <c r="C407"/>
      <c r="D407"/>
    </row>
    <row r="408" spans="3:4">
      <c r="C408"/>
      <c r="D408"/>
    </row>
    <row r="409" spans="3:4">
      <c r="C409"/>
      <c r="D409"/>
    </row>
    <row r="410" spans="3:4">
      <c r="C410"/>
      <c r="D410"/>
    </row>
    <row r="411" spans="3:4">
      <c r="C411"/>
      <c r="D411"/>
    </row>
  </sheetData>
  <mergeCells count="4">
    <mergeCell ref="F15:F18"/>
    <mergeCell ref="A4:B4"/>
    <mergeCell ref="C4:D4"/>
    <mergeCell ref="F12:F13"/>
  </mergeCells>
  <phoneticPr fontId="1"/>
  <conditionalFormatting sqref="H6:H21">
    <cfRule type="expression" dxfId="1" priority="3">
      <formula>$H6&gt;=86400</formula>
    </cfRule>
  </conditionalFormatting>
  <conditionalFormatting sqref="H412:H1048576">
    <cfRule type="expression" dxfId="0" priority="893">
      <formula>$H412&gt;=86400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6d3c7722-91b2-471a-ac5f-c48f2467b6fb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COMMENT</vt:lpstr>
      <vt:lpstr>List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　美和子</cp:lastModifiedBy>
  <cp:lastPrinted>2021-06-28T14:48:33Z</cp:lastPrinted>
  <dcterms:created xsi:type="dcterms:W3CDTF">2020-02-04T16:37:33Z</dcterms:created>
  <dcterms:modified xsi:type="dcterms:W3CDTF">2024-11-29T04:06:25Z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